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bfca439f15a84ddc" /></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5" windowWidth="7680" windowHeight="9075" activeTab="1"/>
  </bookViews>
  <sheets>
    <sheet name="CDKT" sheetId="4" r:id="rId1"/>
    <sheet name="LCTTgt" sheetId="20" r:id="rId2"/>
    <sheet name="KQKD" sheetId="5" r:id="rId3"/>
    <sheet name="TM Q1" sheetId="22" r:id="rId4"/>
    <sheet name="TSCD" sheetId="23" r:id="rId5"/>
  </sheets>
  <externalReferences>
    <externalReference r:id="rId6"/>
    <externalReference r:id="rId7"/>
    <externalReference r:id="rId8"/>
    <externalReference r:id="rId9"/>
    <externalReference r:id="rId10"/>
    <externalReference r:id="rId11"/>
    <externalReference r:id="rId12"/>
  </externalReferences>
  <definedNames>
    <definedName name="Address">#REF!</definedName>
    <definedName name="AS2DocOpenMode" hidden="1">"AS2DocumentEdit"</definedName>
    <definedName name="AS2HasNoAutoHeaderFooter">"OFF"</definedName>
    <definedName name="CAN_DOI_TAI_KHOAN">#REF!</definedName>
    <definedName name="CF_AccruedExpenses">#REF!</definedName>
    <definedName name="CF_Cash">#REF!</definedName>
    <definedName name="CF_CurrentLTDebit">#REF!</definedName>
    <definedName name="CF_DeferredTax">#REF!</definedName>
    <definedName name="CF_Dividends">#REF!</definedName>
    <definedName name="CF_Intangibles">#REF!</definedName>
    <definedName name="CF_Inventories">#REF!</definedName>
    <definedName name="CF_Investments">#REF!</definedName>
    <definedName name="CF_LTDebt">#REF!</definedName>
    <definedName name="CF_NetIncome">#REF!</definedName>
    <definedName name="CF_Payables">#REF!</definedName>
    <definedName name="CF_PrepaidExpenses">#REF!</definedName>
    <definedName name="CF_Property">#REF!</definedName>
    <definedName name="CF_Receivables">#REF!</definedName>
    <definedName name="CF_Shares">#REF!</definedName>
    <definedName name="CF_Taxation">#REF!</definedName>
    <definedName name="CHI_TIET_CAC_TAI_KHOAN">#REF!</definedName>
    <definedName name="Chiphiphtra">'[5]Thu #'!#REF!</definedName>
    <definedName name="City">#REF!</definedName>
    <definedName name="Code" hidden="1">#REF!</definedName>
    <definedName name="Company">#REF!</definedName>
    <definedName name="Country">#REF!</definedName>
    <definedName name="_xlnm.Criteria">#REF!</definedName>
    <definedName name="cy_net_income" localSheetId="2">KQKD!#REF!</definedName>
    <definedName name="cy_ret_earn_beg" localSheetId="2">KQKD!#REF!</definedName>
    <definedName name="cy_retained_earnings" localSheetId="2">KQKD!#REF!</definedName>
    <definedName name="cy_retained_earnings" localSheetId="1">[6]IS1!#REF!</definedName>
    <definedName name="cy_retained_earnings">'[1]Income Statement1'!#REF!</definedName>
    <definedName name="cy_share_equity">#REF!</definedName>
    <definedName name="data1" hidden="1">#REF!</definedName>
    <definedName name="data2" hidden="1">#REF!</definedName>
    <definedName name="data3" hidden="1">#REF!</definedName>
    <definedName name="_xlnm.Database">#REF!</definedName>
    <definedName name="Discount" hidden="1">#REF!</definedName>
    <definedName name="display_area_2" hidden="1">#REF!</definedName>
    <definedName name="Email">#REF!</definedName>
    <definedName name="_xlnm.Extract">#REF!</definedName>
    <definedName name="F">[4]CD2000!$D$3,[4]CD2000!$D$1:$D$65536</definedName>
    <definedName name="Fax">#REF!</definedName>
    <definedName name="FCode" hidden="1">#REF!</definedName>
    <definedName name="HiddenRows" hidden="1">#REF!</definedName>
    <definedName name="khoi_lien_ket">#REF!</definedName>
    <definedName name="KIEUHOST">#REF!</definedName>
    <definedName name="KIEUVT">#REF!</definedName>
    <definedName name="Masoco">#REF!</definedName>
    <definedName name="Masono">#REF!</definedName>
    <definedName name="Name">#REF!</definedName>
    <definedName name="OrderTable" hidden="1">#REF!</definedName>
    <definedName name="Phainop">'[5]Thu #'!#REF!</definedName>
    <definedName name="Phaitra">'[5]Phai tra'!$G$5:$H$5</definedName>
    <definedName name="Phone">#REF!</definedName>
    <definedName name="_xlnm.Print_Titles">#N/A</definedName>
    <definedName name="ProdForm" hidden="1">#REF!</definedName>
    <definedName name="Product" hidden="1">#REF!</definedName>
    <definedName name="py_net_income" localSheetId="2">KQKD!#REF!</definedName>
    <definedName name="py_ret_earn_beg" localSheetId="2">KQKD!#REF!</definedName>
    <definedName name="py_retained_earnings" localSheetId="2">KQKD!#REF!</definedName>
    <definedName name="py_retained_earnings" localSheetId="1">[6]IS1!#REF!</definedName>
    <definedName name="py_retained_earnings">'[1]Income Statement1'!#REF!</definedName>
    <definedName name="py_share_equity">#REF!</definedName>
    <definedName name="RCArea" hidden="1">#REF!</definedName>
    <definedName name="Sè_CT">#REF!</definedName>
    <definedName name="sort">#REF!</definedName>
    <definedName name="Sotien">#REF!</definedName>
    <definedName name="SpecialPrice" hidden="1">#REF!</definedName>
    <definedName name="State">#REF!</definedName>
    <definedName name="tbl_ProdInfo" hidden="1">#REF!</definedName>
    <definedName name="TENHOST">#REF!</definedName>
    <definedName name="TENVT">#REF!</definedName>
    <definedName name="TextRefCopy1">'[2]5441'!#REF!</definedName>
    <definedName name="TextRefCopyRangeCount" hidden="1">1</definedName>
    <definedName name="Thue">'[5]Thu #'!#REF!</definedName>
    <definedName name="TienUSD">[3]Dulieu!$K$1:$K$65536</definedName>
    <definedName name="TKco">#REF!</definedName>
    <definedName name="TKno">#REF!</definedName>
    <definedName name="Tsthieu">'[5]Thu #'!#REF!</definedName>
    <definedName name="Tsthua">'[5]Thu #'!#REF!</definedName>
    <definedName name="XREF_COLUMN_1" hidden="1">#REF!</definedName>
    <definedName name="XRefActiveRow" hidden="1">#REF!</definedName>
    <definedName name="XRefColumns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RangeCount" hidden="1">3</definedName>
    <definedName name="Zip">#REF!</definedName>
  </definedNames>
  <calcPr calcId="124519" fullCalcOnLoad="1"/>
</workbook>
</file>

<file path=xl/calcChain.xml><?xml version="1.0" encoding="utf-8"?>
<calcChain xmlns="http://schemas.openxmlformats.org/spreadsheetml/2006/main">
  <c r="C338" i="22"/>
  <c r="C337"/>
  <c r="C12" i="23"/>
  <c r="C13"/>
  <c r="C26"/>
  <c r="C17"/>
  <c r="C22"/>
  <c r="E7"/>
  <c r="E11"/>
  <c r="E13"/>
  <c r="E17"/>
  <c r="E20"/>
  <c r="E22"/>
  <c r="F13"/>
  <c r="F17"/>
  <c r="F22"/>
  <c r="F26"/>
  <c r="G13"/>
  <c r="G17"/>
  <c r="G22"/>
  <c r="G26"/>
  <c r="D13"/>
  <c r="D22"/>
  <c r="D26"/>
  <c r="C25"/>
  <c r="E25"/>
  <c r="H25"/>
  <c r="F25"/>
  <c r="G25"/>
  <c r="D25"/>
  <c r="H21"/>
  <c r="H20"/>
  <c r="H19"/>
  <c r="H18"/>
  <c r="H17"/>
  <c r="H16"/>
  <c r="H12"/>
  <c r="H11"/>
  <c r="H10"/>
  <c r="H9"/>
  <c r="H8"/>
  <c r="H7"/>
  <c r="H6"/>
  <c r="E669" i="22"/>
  <c r="C669"/>
  <c r="E659"/>
  <c r="C659"/>
  <c r="E647"/>
  <c r="C647"/>
  <c r="C632"/>
  <c r="E621"/>
  <c r="C621"/>
  <c r="E608"/>
  <c r="C608"/>
  <c r="C591"/>
  <c r="E580"/>
  <c r="C580"/>
  <c r="E566"/>
  <c r="C566"/>
  <c r="E555"/>
  <c r="C555"/>
  <c r="E538"/>
  <c r="C538"/>
  <c r="E523"/>
  <c r="C523"/>
  <c r="E510"/>
  <c r="C510"/>
  <c r="E484"/>
  <c r="E494"/>
  <c r="C484"/>
  <c r="C494"/>
  <c r="F484"/>
  <c r="E467"/>
  <c r="E476"/>
  <c r="C474"/>
  <c r="C468"/>
  <c r="C469"/>
  <c r="C467"/>
  <c r="C476"/>
  <c r="C470"/>
  <c r="C471"/>
  <c r="C472"/>
  <c r="C473"/>
  <c r="E460"/>
  <c r="C460"/>
  <c r="C435"/>
  <c r="C445"/>
  <c r="E435"/>
  <c r="E445"/>
  <c r="E421"/>
  <c r="C421"/>
  <c r="E410"/>
  <c r="C410"/>
  <c r="E400"/>
  <c r="C398"/>
  <c r="C396"/>
  <c r="C397"/>
  <c r="C400"/>
  <c r="E389"/>
  <c r="C389"/>
  <c r="E375"/>
  <c r="E379"/>
  <c r="C375"/>
  <c r="C379"/>
  <c r="E367"/>
  <c r="C367"/>
  <c r="E359"/>
  <c r="C359"/>
  <c r="E349"/>
  <c r="C349"/>
  <c r="C333"/>
  <c r="C334"/>
  <c r="E338"/>
  <c r="E339"/>
  <c r="C339"/>
  <c r="E302"/>
  <c r="C302"/>
  <c r="E295"/>
  <c r="E280"/>
  <c r="E282"/>
  <c r="E288"/>
  <c r="E290"/>
  <c r="C282"/>
  <c r="C288"/>
  <c r="E267"/>
  <c r="E273"/>
  <c r="C267"/>
  <c r="C273"/>
  <c r="D273"/>
  <c r="E260"/>
  <c r="C260"/>
  <c r="E249"/>
  <c r="C249"/>
  <c r="E231"/>
  <c r="E238"/>
  <c r="C231"/>
  <c r="C238"/>
  <c r="C209"/>
  <c r="C215"/>
  <c r="C216"/>
  <c r="C220"/>
  <c r="F221"/>
  <c r="E220"/>
  <c r="C165"/>
  <c r="C178"/>
  <c r="C169"/>
  <c r="C174"/>
  <c r="E165"/>
  <c r="E178"/>
  <c r="E169"/>
  <c r="E174"/>
  <c r="F165"/>
  <c r="F178"/>
  <c r="F169"/>
  <c r="F174"/>
  <c r="G165"/>
  <c r="G174"/>
  <c r="G178"/>
  <c r="D165"/>
  <c r="D174"/>
  <c r="D178"/>
  <c r="C177"/>
  <c r="E177"/>
  <c r="F177"/>
  <c r="G177"/>
  <c r="H177"/>
  <c r="I177"/>
  <c r="D177"/>
  <c r="H174"/>
  <c r="I174"/>
  <c r="H173"/>
  <c r="H172"/>
  <c r="H171"/>
  <c r="H170"/>
  <c r="H169"/>
  <c r="H168"/>
  <c r="J168"/>
  <c r="I168"/>
  <c r="H165"/>
  <c r="I165"/>
  <c r="H164"/>
  <c r="H163"/>
  <c r="H162"/>
  <c r="H161"/>
  <c r="H160"/>
  <c r="H159"/>
  <c r="H158"/>
  <c r="I158"/>
  <c r="E146"/>
  <c r="C146"/>
  <c r="E129"/>
  <c r="E125"/>
  <c r="E134"/>
  <c r="C129"/>
  <c r="C125"/>
  <c r="C134"/>
  <c r="E118"/>
  <c r="C118"/>
  <c r="E100"/>
  <c r="E102"/>
  <c r="E105"/>
  <c r="C100"/>
  <c r="C102"/>
  <c r="C105"/>
  <c r="E95"/>
  <c r="E96"/>
  <c r="C95"/>
  <c r="E84"/>
  <c r="E85"/>
  <c r="C84"/>
  <c r="E73"/>
  <c r="E77"/>
  <c r="C75"/>
  <c r="C73"/>
  <c r="C77"/>
  <c r="E59"/>
  <c r="E58"/>
  <c r="E65"/>
  <c r="C60"/>
  <c r="C61"/>
  <c r="C58"/>
  <c r="C65"/>
  <c r="E53"/>
  <c r="C53"/>
  <c r="E39"/>
  <c r="E42"/>
  <c r="C42"/>
  <c r="E14"/>
  <c r="E16"/>
  <c r="E19"/>
  <c r="E27"/>
  <c r="E15"/>
  <c r="E30"/>
  <c r="C16"/>
  <c r="C19"/>
  <c r="C24"/>
  <c r="C27"/>
  <c r="C15"/>
  <c r="C14"/>
  <c r="C30"/>
  <c r="G27" i="5"/>
  <c r="G23"/>
  <c r="G14"/>
  <c r="G20"/>
  <c r="E23"/>
  <c r="E20"/>
  <c r="E24"/>
  <c r="E27"/>
  <c r="E14"/>
  <c r="E107" i="4"/>
  <c r="E105"/>
  <c r="E83"/>
  <c r="E95"/>
  <c r="E81"/>
  <c r="E41"/>
  <c r="E35"/>
  <c r="E31"/>
  <c r="E23"/>
  <c r="E15"/>
  <c r="E13"/>
  <c r="E26" i="23"/>
  <c r="H13"/>
  <c r="H178" i="22"/>
  <c r="I178"/>
  <c r="H22" i="23"/>
  <c r="H26"/>
</calcChain>
</file>

<file path=xl/comments1.xml><?xml version="1.0" encoding="utf-8"?>
<comments xmlns="http://schemas.openxmlformats.org/spreadsheetml/2006/main">
  <authors>
    <author>VNN.R9</author>
  </authors>
  <commentList>
    <comment ref="B28" authorId="0">
      <text>
        <r>
          <rPr>
            <b/>
            <sz val="8"/>
            <color indexed="81"/>
            <rFont val="Tahoma"/>
          </rPr>
          <t>VNN.R9:</t>
        </r>
        <r>
          <rPr>
            <sz val="8"/>
            <color indexed="81"/>
            <rFont val="Tahoma"/>
          </rPr>
          <t xml:space="preserve">
No TK 138 va no Tk 338</t>
        </r>
      </text>
    </comment>
  </commentList>
</comments>
</file>

<file path=xl/sharedStrings.xml><?xml version="1.0" encoding="utf-8"?>
<sst xmlns="http://schemas.openxmlformats.org/spreadsheetml/2006/main" count="1047" uniqueCount="575">
  <si>
    <t>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</si>
  <si>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Giám đốc Công ty</t>
  </si>
  <si>
    <t>A-</t>
  </si>
  <si>
    <t>I-</t>
  </si>
  <si>
    <t>1.</t>
  </si>
  <si>
    <t>2.</t>
  </si>
  <si>
    <t>II-</t>
  </si>
  <si>
    <t>III-</t>
  </si>
  <si>
    <t>3.</t>
  </si>
  <si>
    <t>4.</t>
  </si>
  <si>
    <t>5.</t>
  </si>
  <si>
    <t>6.</t>
  </si>
  <si>
    <t>IV-</t>
  </si>
  <si>
    <t>V-</t>
  </si>
  <si>
    <t>B-</t>
  </si>
  <si>
    <t>-</t>
  </si>
  <si>
    <t>7.</t>
  </si>
  <si>
    <t>8.</t>
  </si>
  <si>
    <t>9.</t>
  </si>
  <si>
    <t>10.</t>
  </si>
  <si>
    <t>11.</t>
  </si>
  <si>
    <t>12.</t>
  </si>
  <si>
    <t>13.</t>
  </si>
  <si>
    <t>14.</t>
  </si>
  <si>
    <t>15.</t>
  </si>
  <si>
    <t>16.</t>
  </si>
  <si>
    <t>17.</t>
  </si>
  <si>
    <t>18.</t>
  </si>
  <si>
    <t>VND</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</si>
  <si>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</si>
  <si>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</si>
  <si>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</si>
  <si>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</si>
  <si>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</si>
  <si>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</si>
  <si>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</si>
  <si>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</si>
  <si>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</si>
  <si>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</si>
  <si>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</si>
  <si>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</si>
  <si>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</si>
  <si>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</si>
  <si>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</si>
  <si>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</si>
  <si>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</si>
  <si>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</si>
  <si>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</si>
  <si>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</si>
  <si>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</si>
  <si>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</si>
  <si>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</si>
  <si>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V.24</t>
  </si>
  <si>
    <t>VII.34</t>
  </si>
  <si>
    <t>Ban hành theo QĐ số 15/2006/QĐ-BTC ngày 20/03/2006 của Bộ trưởng BTC</t>
  </si>
  <si>
    <t>BẢNG CÂN ĐỐI  KẾ TOÁN</t>
  </si>
  <si>
    <t>TÀI SẢN</t>
  </si>
  <si>
    <t>Mã số</t>
  </si>
  <si>
    <t>Thuyết minh</t>
  </si>
  <si>
    <t>TÀI SẢN NGẮN HẠN</t>
  </si>
  <si>
    <t>Tiền và các khoản tương đương tiền</t>
  </si>
  <si>
    <t>Tiền</t>
  </si>
  <si>
    <t>Các khoản tương đương tiền</t>
  </si>
  <si>
    <t>Các khoản đầu tư tài chính ngắn hạn</t>
  </si>
  <si>
    <t>Đầu tư ngắn hạn</t>
  </si>
  <si>
    <t>Dự phòng giảm giá đầu tư ngắn hạn</t>
  </si>
  <si>
    <t>Các khoản phải thu ngắn hạn</t>
  </si>
  <si>
    <t>Phải thu khách hàng</t>
  </si>
  <si>
    <t>Trả trước cho người bán</t>
  </si>
  <si>
    <t>Phải thu nội bộ ngắn hạn</t>
  </si>
  <si>
    <t>Phải thu theo tiến độ kế hoạch hợp đồng xây dựng</t>
  </si>
  <si>
    <t>Các khoản phải thu khác</t>
  </si>
  <si>
    <t>Dự phòng phải thu ngắn hạn khó đòi</t>
  </si>
  <si>
    <t>Hàng tồn kho</t>
  </si>
  <si>
    <t>Dự phòng giảm giá hàng tồn kho</t>
  </si>
  <si>
    <t>Tài sản ngắn hạn khác</t>
  </si>
  <si>
    <t>Chi phí trả trước ngắn hạn</t>
  </si>
  <si>
    <t>Thuế GTGT được khấu trừ</t>
  </si>
  <si>
    <t>Thuế và các khoản khác phải thu Nhà nước</t>
  </si>
  <si>
    <t>TÀI SẢN DÀI HẠN</t>
  </si>
  <si>
    <t>Các khoản phải thu dài hạn</t>
  </si>
  <si>
    <t>Phải thu dài hạn của khách hàng</t>
  </si>
  <si>
    <t>Vốn kinh doanh ở đơn vị trực thuộc</t>
  </si>
  <si>
    <t>Phải thu dài hạn nội bộ</t>
  </si>
  <si>
    <t>Phải thu dài hạn khác</t>
  </si>
  <si>
    <t>Dự phòng phải thu dài hạn khó đòi</t>
  </si>
  <si>
    <t>Tài sản cố định</t>
  </si>
  <si>
    <t>Tài sản cố định hữu hình</t>
  </si>
  <si>
    <t>Nguyên giá</t>
  </si>
  <si>
    <t>Giá trị hao mòn luỹ kế</t>
  </si>
  <si>
    <t>Tài sản cố định thuê tài chính</t>
  </si>
  <si>
    <t>Tài sản cố định vô hình</t>
  </si>
  <si>
    <t>Chi phí xây dựng cơ bản dở dang</t>
  </si>
  <si>
    <t>Bất động sản đầu tư</t>
  </si>
  <si>
    <t>Các khoản đầu tư tài chính dài hạn</t>
  </si>
  <si>
    <t>Đầu tư vào công ty con</t>
  </si>
  <si>
    <t>Đầu tư vào công ty liên kết, liên doanh</t>
  </si>
  <si>
    <t>Đầu tư dài hạn khác</t>
  </si>
  <si>
    <t>Dự phòng giảm giá đầu tư tài chính dài hạn</t>
  </si>
  <si>
    <t>Tài sản dài hạn khác</t>
  </si>
  <si>
    <t>Chi phí trả trước dài hạn</t>
  </si>
  <si>
    <t>Tài sản thuế thu nhập hoãn lại</t>
  </si>
  <si>
    <t>TỔNG CỘNG TÀI SẢN</t>
  </si>
  <si>
    <t>NGUỒN VỐN</t>
  </si>
  <si>
    <t>NỢ PHẢI TRẢ</t>
  </si>
  <si>
    <t>Nợ ngắn hạn</t>
  </si>
  <si>
    <t>Vay và nợ ngắn hạn</t>
  </si>
  <si>
    <t>Phải trả người bán</t>
  </si>
  <si>
    <t>Người mua trả tiền trước</t>
  </si>
  <si>
    <t>Thuế và các khoản phải nộp Nhà nước</t>
  </si>
  <si>
    <t>Phải trả người lao động</t>
  </si>
  <si>
    <t>Chi phí phải trả</t>
  </si>
  <si>
    <t>Phải trả nội bộ</t>
  </si>
  <si>
    <t>Phải trả theo tiến độ kế hoạch hợp đồng xây dựng</t>
  </si>
  <si>
    <t>Các khoản phải trả, phải nộp ngắn hạn khác</t>
  </si>
  <si>
    <t>Dự phòng phải trả ngắn hạn</t>
  </si>
  <si>
    <t>Nợ dài hạn</t>
  </si>
  <si>
    <t>Phải trả dài hạn người bán</t>
  </si>
  <si>
    <t>Phải trả dài hạn nội bộ</t>
  </si>
  <si>
    <t>Phải trả dài hạn khác</t>
  </si>
  <si>
    <t>Vay và nợ dài hạn</t>
  </si>
  <si>
    <t>Thuế thu nhập hoãn lại phải trả</t>
  </si>
  <si>
    <t>Dự phòng trợ cấp mất việc làm</t>
  </si>
  <si>
    <t>Dự phòng phải trả dài hạn</t>
  </si>
  <si>
    <t>VỐN CHỦ SỞ HỮU</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</si>
  <si>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</si>
  <si>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</si>
  <si>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</si>
  <si>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</si>
  <si>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</si>
  <si>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</si>
  <si>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</si>
  <si>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</si>
  <si>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</si>
  <si>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</si>
  <si>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</si>
  <si>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Nguồn vốn đầu tư XDCB</t>
  </si>
  <si>
    <t>Nguồn kinh phí và quỹ khác</t>
  </si>
  <si>
    <t>Nguồn kinh phí</t>
  </si>
  <si>
    <t>Nguồn kinh phí đã hình thành TSCĐ</t>
  </si>
  <si>
    <t>TỔNG CỘNG NGUỒN VỐN</t>
  </si>
  <si>
    <t>CÁC CHỈ TIÊU NGOÀI BẢNG CÂN ĐỐI KẾ TOÁN</t>
  </si>
  <si>
    <t>CHỈ TIÊU</t>
  </si>
  <si>
    <t>Tài sản thuê ngoài (VND)</t>
  </si>
  <si>
    <t>Vật tư, hàng hoá nhận giữ hộ, nhận gia công (VND)</t>
  </si>
  <si>
    <t>Hàng hóa nhận bán hộ, nhận ký gửi, ký cược (VND)</t>
  </si>
  <si>
    <t>Nợ khó đòi đã xử lý (VND)</t>
  </si>
  <si>
    <t>Ngoại tệ các loại</t>
  </si>
  <si>
    <t>Dự toán chi sự nghiệp, dự án (VND)</t>
  </si>
  <si>
    <t>BÁO CÁO KẾT QUẢ HOẠT ĐỘNG KINH DOANH</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</si>
  <si>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</si>
  <si>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</si>
  <si>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</si>
  <si>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</si>
  <si>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</si>
  <si>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</si>
  <si>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tài chính</t>
  </si>
  <si>
    <t>Trong đó: Chi phí lãi vay</t>
  </si>
  <si>
    <t>Chi phí bán hàng</t>
  </si>
  <si>
    <t>Chi phí quản lý doanh nghiệp</t>
  </si>
  <si>
    <t>Lợi nhuận thuần từ hoạt động kinh doanh</t>
  </si>
  <si>
    <t>Thu nhập khác</t>
  </si>
  <si>
    <t>Chi phí khác</t>
  </si>
  <si>
    <t>Lợi nhuận khác</t>
  </si>
  <si>
    <t>Tổng lợi nhuận kế toán trước thuế</t>
  </si>
  <si>
    <t>Chi phí thuế TNDN hiện hành</t>
  </si>
  <si>
    <t>Chi phí thuế TNDN hoãn lại</t>
  </si>
  <si>
    <t>Lợi nhuận sau thuế thu nhập doanh nghiệp</t>
  </si>
  <si>
    <t>Lãi cơ bản trên cổ phiếu (*)</t>
  </si>
  <si>
    <t>(*) Chỉ tiêu này chỉ áp dụng đối với Công ty cổ phần</t>
  </si>
  <si>
    <t>Mẫu số B03-DN</t>
  </si>
  <si>
    <t>BÁO CÁO LƯU CHUYỂN TIỀN TỆ</t>
  </si>
  <si>
    <t>I. Lưu chuyển tiền từ hoạt động kinh doanh</t>
  </si>
  <si>
    <t>Tiền thu khác từ hoạt động kinh doanh</t>
  </si>
  <si>
    <t>Tiền chi khác từ hoạt động kinh doanh</t>
  </si>
  <si>
    <t>Lưu chuyển tiền thuần từ hoạt động kinh doanh</t>
  </si>
  <si>
    <t>II. 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</si>
  <si>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</si>
  <si>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</si>
  <si>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đơn vị khác</t>
  </si>
  <si>
    <t>Tiền thu hồi cho vay, bán lại các công cụ nợ của đơn vị khác</t>
  </si>
  <si>
    <t>Tiền chi đầu tư vốn góp vào đơn vị khác</t>
  </si>
  <si>
    <t>Tiền thu hồi đầu tư góp vốn vào đơn vị khác</t>
  </si>
  <si>
    <t>Tiền thu lãi cho vay, cổ tức và lợi nhuận được chia</t>
  </si>
  <si>
    <t>Lưu chuyển tiền thuần từ hoạt động đầu tư</t>
  </si>
  <si>
    <t>III. 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</si>
  <si>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</si>
  <si>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</si>
  <si>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</si>
  <si>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</si>
  <si>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</si>
  <si>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</si>
  <si>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</si>
  <si>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</si>
  <si>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</si>
  <si>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</si>
  <si>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</si>
  <si>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(Theo phương pháp gián tiếp)</t>
  </si>
  <si>
    <t>1. Lợi nhuận trước thuế</t>
  </si>
  <si>
    <t>2. Điều chỉnh cho các khoản</t>
  </si>
  <si>
    <t>Khấu hao TSCĐ</t>
  </si>
  <si>
    <t>Các khoản dự phòng</t>
  </si>
  <si>
    <t>Lãi, lỗ chênh lệch tỷ giá hối đoái chưa thực hiện</t>
  </si>
  <si>
    <t>Lãi, lỗ từ hoạt động đầu tư</t>
  </si>
  <si>
    <t>Chi phí lãi vay</t>
  </si>
  <si>
    <t>3. Lợi nhuận từ hoạt động kinh doanh trước thay đổi vốn lưu động</t>
  </si>
  <si>
    <t>Tăng, giảm các khoản phải thu</t>
  </si>
  <si>
    <t>Tăng, giảm hàng tồn kho</t>
  </si>
  <si>
    <t>Tăng, giảm các khoản phải trả (không kể lãi vay phải trả, thuế thu nhập phải nộp)</t>
  </si>
  <si>
    <t>Tăng giảm chi phí trả trước</t>
  </si>
  <si>
    <t>Tiền lãi vay đã trả</t>
  </si>
  <si>
    <t>Thuế thu nhập doanh nghiệp đã nộp</t>
  </si>
  <si>
    <t>Tiền mặt</t>
  </si>
  <si>
    <t>Tiền gửi ngân hàng</t>
  </si>
  <si>
    <t>Cộng</t>
  </si>
  <si>
    <t>CÁC KHOẢN ĐẦU TƯ TÀI CHÍNH NGẮN HẠN</t>
  </si>
  <si>
    <t>Chứng khoán đầu tư ngắn hạn</t>
  </si>
  <si>
    <t>CÁC KHOẢN PHẢI THU KHÁC</t>
  </si>
  <si>
    <t>Phải thu khác</t>
  </si>
  <si>
    <t>HÀNG TỒN KHO</t>
  </si>
  <si>
    <t>THUẾ VÀ CÁC KHOẢN KHÁC PHẢI THU NHÀ NƯỚC</t>
  </si>
  <si>
    <t>Thuế GTGT nộp thừa</t>
  </si>
  <si>
    <t>Thuế thu nhập doanh nghiệp nộp thừa</t>
  </si>
  <si>
    <t>Thuế thu nhập cá nhân nộp thừa</t>
  </si>
  <si>
    <t>Thuế khác nộp thừa</t>
  </si>
  <si>
    <t>Các khoản khác phải thu Nhà nước</t>
  </si>
  <si>
    <t>PHẢI THU DÀI HẠN NỘI BỘ</t>
  </si>
  <si>
    <t>Cho vay dài hạn nội bộ</t>
  </si>
  <si>
    <t>Phải thu dài hạn nội bộ khác</t>
  </si>
  <si>
    <t>PHẢI THU DÀI HẠN KHÁC</t>
  </si>
  <si>
    <t>Ký quỹ, ký cược dài hạn</t>
  </si>
  <si>
    <t>Các khoản tiền nhận ủy thác</t>
  </si>
  <si>
    <t>Cho vay không có lãi</t>
  </si>
  <si>
    <t>CHI PHÍ XÂY DỰNG CƠ BẢN DỞ DANG</t>
  </si>
  <si>
    <t>CÁC KHOẢN ĐẦU TƯ DÀI HẠN KHÁC</t>
  </si>
  <si>
    <t>TÀI SẢN THUẾ THU NHẬP HOÃN LẠI</t>
  </si>
  <si>
    <t>Tài sản thuế thu nhập hoãn lại liên quan đến khoản chênh lệch tạm thời được khấu trừ</t>
  </si>
  <si>
    <t>Tài sản thuế thu nhập hoãn lại liên quan đến khoản lỗ tính thuế chưa sử dụng</t>
  </si>
  <si>
    <t>Tài sản thuế thu nhập hoãn lại liên quan đến khoản ưu đãi tính thuế chưa sử dụng</t>
  </si>
  <si>
    <t>Khoản hoàn nhập tài sản thuế thu nhập hoãn lại đã được ghi nhận từ các năm trước</t>
  </si>
  <si>
    <t>THUẾ THU NHẬP HOÃN LẠI PHẢI TRẢ</t>
  </si>
  <si>
    <t>Thuế thu nhập hoãn lại phải trả phát sinh từ các khoản chênh lệch tạm thời chịu thuế</t>
  </si>
  <si>
    <t>Khoản hoàn nhập thuế thu nhập hoãn lại phải trả đã được ghi nhận từ các năm trước</t>
  </si>
  <si>
    <t>VAY VÀ NỢ NGẮN HẠN</t>
  </si>
  <si>
    <t>THUẾ VÀ CÁC KHOẢN PHẢI NỘP NHÀ NƯỚC</t>
  </si>
  <si>
    <t>Thuế GTGT</t>
  </si>
  <si>
    <t>Thuế tiêu thụ đặc biệt</t>
  </si>
  <si>
    <t>Thuế thu nhập doanh nghiệp</t>
  </si>
  <si>
    <t>Thuế nhà đất và tiền thuê đất</t>
  </si>
  <si>
    <t>CHI PHÍ PHẢI TRẢ</t>
  </si>
  <si>
    <t>CÁC KHOẢN PHẢI TRẢ PHẢI NỘP NGẮN HẠN KHÁC</t>
  </si>
  <si>
    <t>Kinh phí công đoàn</t>
  </si>
  <si>
    <t>Bảo hiểm xã hội</t>
  </si>
  <si>
    <t>PHẢI TRẢ DÀI HẠN NỘI BỘ</t>
  </si>
  <si>
    <t>Phải trả dài hạn nội bộ về cấp vốn</t>
  </si>
  <si>
    <t>Vay dài hạn nội bộ</t>
  </si>
  <si>
    <t>Phải trả dài hạn nội bộ khác</t>
  </si>
  <si>
    <t>VAY VÀ NỢ DÀI HẠN</t>
  </si>
  <si>
    <t>Vay dài hạn</t>
  </si>
  <si>
    <t>NGUỒN KINH PHÍ</t>
  </si>
  <si>
    <t>Dư đầu năm</t>
  </si>
  <si>
    <t>Nguồn kinh phí được cấp trong năm</t>
  </si>
  <si>
    <t>Chi sự nghiệp</t>
  </si>
  <si>
    <t>Nguồn kinh phí còn lại cuối năm</t>
  </si>
  <si>
    <t>TSCĐ thuê ngoài</t>
  </si>
  <si>
    <t>Tài sản khác thuê ngoài</t>
  </si>
  <si>
    <t>DOANH THU BÁN HÀNG VÀ CUNG CẤP DỊCH VỤ</t>
  </si>
  <si>
    <t>CÁC KHOẢN GIẢM TRỪ</t>
  </si>
  <si>
    <t>Chiết khấu thương mại</t>
  </si>
  <si>
    <t>Giảm giá hàng bán</t>
  </si>
  <si>
    <t>Hàng bán bị trả lại</t>
  </si>
  <si>
    <t>Thuế GTGT phải nộp (phương pháp trực tiếp)</t>
  </si>
  <si>
    <t>Thuế xuất khẩu</t>
  </si>
  <si>
    <t>DOANH THU THUẦN VỀ BÁN HÀNG VÀ CUNG CẤP DỊCH VỤ</t>
  </si>
  <si>
    <t>GIÁ VỐN HÀNG BÁN</t>
  </si>
  <si>
    <t>DOANH THU HOẠT ĐỘNG TÀI CHÍNH</t>
  </si>
  <si>
    <t>Lãi tiền gửi</t>
  </si>
  <si>
    <t>Lãi đầu tư trái phiếu, kỳ phiếu, tín phiếu</t>
  </si>
  <si>
    <t>Cổ tức, lợi nhuận được chia</t>
  </si>
  <si>
    <t>Lãi chênh lệch tỷ giá đã thực hiện</t>
  </si>
  <si>
    <t>Lãi chênh lệch tỷ giá chưa thực hiện</t>
  </si>
  <si>
    <t>Doanh thu hoạt động tài chính khác</t>
  </si>
  <si>
    <t>CHI PHÍ TÀI CHÍNH</t>
  </si>
  <si>
    <t>Chiết khấu thanh toán, lãi bán hàng trả chậm</t>
  </si>
  <si>
    <t>Lỗ chênh lệch tỷ giá đã thực hiện</t>
  </si>
  <si>
    <t>Lỗ chênh lệch tỷ giá chưa thực hiện</t>
  </si>
  <si>
    <t>Chi phí tài chính khác</t>
  </si>
  <si>
    <t>CHI PHÍ THUẾ THU NHẬP DOANH NGHIỆP HIỆN HÀNH</t>
  </si>
  <si>
    <t>Chi phí thuế TNDN tính trên thu nhập chịu thuế năm hiện hành</t>
  </si>
  <si>
    <t>Điều chỉnh chi phí thuế TNDN của các năm trước vào chi phí thuế thu nhập hiện hành năm nay</t>
  </si>
  <si>
    <t>CHI PHÍ THUẾ THU NHẬP DOANH NGHIỆP HOÃN LẠI</t>
  </si>
  <si>
    <t>Chi phí thuế TNDN hoãn lại phát sinh từ các khoản chênh lệch tạm thời chịu thuế</t>
  </si>
  <si>
    <t>Chi phí thuế TNDN hoãn lại phát sinh từ việc hoàn nhập tài sản thuế thu nhập hoãn lại</t>
  </si>
  <si>
    <t>Thu nhập thuế TNDN hoãn lại phát sinh từ các khoản chênh lệch tạm thời được khấu trừ</t>
  </si>
  <si>
    <t>Thu nhập thuế TNDN hoãn lại phát sinh từ các khoản lỗ tính thuế và ưu đãi thuế chưa sử dụng</t>
  </si>
  <si>
    <t>Thu nhập thuế TNDN hoãn lại phát sinh từ việc hoàn nhập thuế thu nhập hoãn lại phải trả</t>
  </si>
  <si>
    <t>CHI PHÍ SẢN XUẤT KINH DOANH THEO YẾU TỐ</t>
  </si>
  <si>
    <t>Chi phí nguyên liệu, vật liệu</t>
  </si>
  <si>
    <t>Chi phí nhân công</t>
  </si>
  <si>
    <t>Chi phí khấu hao TSCĐ</t>
  </si>
  <si>
    <t>Chi phí dịch vụ mua ngoài</t>
  </si>
  <si>
    <t>Chi phí khác bằng tiền</t>
  </si>
  <si>
    <t>CÁC GIAO DỊCH KHÔNG BẰNG TIỀN ẢNH HƯỞNG ĐẾN BÁO CÁO LƯU CHUYỂN TIỀN TỆ VÀ CÁC KHOẢN TIỀN DO DOANH NGHIỆP NẮM GIỮ NHƯNG KHÔNG ĐƯỢC SỬ DỤNG</t>
  </si>
  <si>
    <t>Mua tài sản bằng cách nhận các khoản nợ liên quan trực tiếp hoặc thông qua nghiệp vụ cho thuê tài chính</t>
  </si>
  <si>
    <t>Mua doanh nghiệp thông qua phát hành cổ phiếu</t>
  </si>
  <si>
    <t>Chuyển nợ thành vốn chủ sở hữu</t>
  </si>
  <si>
    <t>Mua và thanh lý công ty con hoặc đơn vị kinh doanh khác trong kỳ báo cáo</t>
  </si>
  <si>
    <t>Tổng giá trị mua hoặc thanh lý</t>
  </si>
  <si>
    <t>Phần giá trị mua hoặc thanh lý được thanh toán bằng tiền và các khoản tương đương tiền</t>
  </si>
  <si>
    <t>Số tiền và các khoản tương đương tiền thực có trong công ty con hoặc đơn vị kinh doanh khác được mua hoặc thanh lý</t>
  </si>
  <si>
    <t>Phần giá trị tài sản và nợ phải trả không phải là tiền và các khoản tương đương tiền trong công ty con hoặc đơn vị kinh doanh khác được mua hoặc thanh lý trong kỳ</t>
  </si>
  <si>
    <t>Khoản mục</t>
  </si>
  <si>
    <t xml:space="preserve">NGUYÊN GIÁ </t>
  </si>
  <si>
    <t>Mua trong năm</t>
  </si>
  <si>
    <t>Đầu tư XDCB hoàn thành</t>
  </si>
  <si>
    <t>Tăng khác</t>
  </si>
  <si>
    <t>Chuyển sang BĐS đầu tư</t>
  </si>
  <si>
    <t>Thanh lý, nhượng bán</t>
  </si>
  <si>
    <t>Giảm khác</t>
  </si>
  <si>
    <t>GIÁ TRỊ HAO MÒN LUỸ KẾ</t>
  </si>
  <si>
    <t>Khấu hao trong năm</t>
  </si>
  <si>
    <t xml:space="preserve">GIÁ TRỊ CÒN LẠI </t>
  </si>
  <si>
    <t>TSCĐ hữu hình đã dùng thế chấp, cầm cố đảm bảo các khoản vay:</t>
  </si>
  <si>
    <t>TSCĐ đã khấu hao hết nhưng vẫn còn sử dụng:</t>
  </si>
  <si>
    <t>TSCĐ chờ thanh lý:</t>
  </si>
  <si>
    <t>TSCĐ hữu hình tạm thời không sử dụng</t>
  </si>
  <si>
    <t>Các cam kết về việc mua, bán TSCĐ hữu hình có giá trị lớn chưa thực hiện:</t>
  </si>
  <si>
    <t>Các thay đổi khác về TSCĐ hữu hình:</t>
  </si>
  <si>
    <t xml:space="preserve"> Nguyên giá </t>
  </si>
  <si>
    <t xml:space="preserve"> Giá trị còn lại </t>
  </si>
  <si>
    <t xml:space="preserve"> Nhà cửa, vật kiến trúc </t>
  </si>
  <si>
    <t xml:space="preserve"> Máy móc thiết bị </t>
  </si>
  <si>
    <t xml:space="preserve"> Phương tiện vận tải </t>
  </si>
  <si>
    <t xml:space="preserve"> Dụng cụ quản lý </t>
  </si>
  <si>
    <t xml:space="preserve"> Tổng cộng </t>
  </si>
  <si>
    <t>Chỉ tiêu</t>
  </si>
  <si>
    <t>Năm 2008</t>
  </si>
  <si>
    <t>TIỀN VÀ CÁC KHOẢN TƯƠNG ĐƯƠNG TIỀN</t>
  </si>
  <si>
    <t>Tổng lợi nhuận kế toán</t>
  </si>
  <si>
    <t>Các khoản điều chỉnh tăng giảm lợi nhuận kế toán</t>
  </si>
  <si>
    <t>Các khoản điều chỉnh tăng</t>
  </si>
  <si>
    <t>Dự phòng trợ cấp thôi việc</t>
  </si>
  <si>
    <t>Lãi tỷ giá chưa thực hiện năm trước chuyển sang</t>
  </si>
  <si>
    <t>Các khoản khác</t>
  </si>
  <si>
    <t>Các khoản điều chỉnh giảm</t>
  </si>
  <si>
    <t>Lỗ tỷ giá chưa thực hiện năm trước chuyển sang</t>
  </si>
  <si>
    <t>Lỗ năm trước chuyển sang</t>
  </si>
  <si>
    <t>Tổng lợi nhuận chịu thuế</t>
  </si>
  <si>
    <t>Thuế suất thuế TNDN</t>
  </si>
  <si>
    <t>Trong năm, Công ty có các giao dịch với bên liên quan</t>
  </si>
  <si>
    <t>Số dư cuối năm với bên lên quan</t>
  </si>
  <si>
    <t>NGHIỆP VỤ VỚI BÊN LIÊN QUAN</t>
  </si>
  <si>
    <t>………….</t>
  </si>
  <si>
    <t>Mua hàng hóa dịch vụ</t>
  </si>
  <si>
    <t>Các khoản phải thu</t>
  </si>
  <si>
    <t>Các khoản phải trả</t>
  </si>
  <si>
    <t>Thu nhập Ban Giám đốc được hưởng trong năm như sau:</t>
  </si>
  <si>
    <t>Lương</t>
  </si>
  <si>
    <t>Thưởng</t>
  </si>
  <si>
    <t>BÁO CÁO BỘ PHẬN</t>
  </si>
  <si>
    <t>LÃI CƠ BẢN TRÊN CỔ PHIẾU</t>
  </si>
  <si>
    <t>ĐIỀU CHỈNH HỒI TỐ</t>
  </si>
  <si>
    <t>Chênh lệch</t>
  </si>
  <si>
    <t>1. Vay và nợ ngắn hạn</t>
  </si>
  <si>
    <t>2. Vay và nợ dài hạn</t>
  </si>
  <si>
    <t>3. Thuế TNDN hoãn lại phải trả</t>
  </si>
  <si>
    <t>4. Lợi nhuận chưa phân phối</t>
  </si>
  <si>
    <t>…</t>
  </si>
  <si>
    <t>Lợi nhuận kế toán sau thuế thu nhập doanh nghiệp (1)</t>
  </si>
  <si>
    <t>Các khoản điều chỉnh tăng hoặc giảm lợi nhuận kế toán để xác định lợi nhuận hoặc lỗ phân bổ cho cổ đông sở hữu cổ phiếu phổ thông (2):</t>
  </si>
  <si>
    <t>Lợi nhuận hoặc lỗ phân bổ cho cổ đông sở hữu cổ phiếu phổ thông (3=1+2a-2b)</t>
  </si>
  <si>
    <t>Cổ phiếu phổ thông đang lưu hành bình quân trong kỳ (4)</t>
  </si>
  <si>
    <t>Lãi cơ bản trên cổ phiếu (5=3/4)</t>
  </si>
  <si>
    <t>Công ty A</t>
  </si>
  <si>
    <t>Công ty B</t>
  </si>
  <si>
    <t>PHẢI THU NỘI BỘ NGẮN HẠN</t>
  </si>
  <si>
    <t>Công ty X</t>
  </si>
  <si>
    <t>Công ty Y</t>
  </si>
  <si>
    <t>VỐN KINH DOANH Ở ĐƠN VỊ TRỰC THUỘC</t>
  </si>
  <si>
    <t>V.25</t>
  </si>
  <si>
    <t>V.26</t>
  </si>
  <si>
    <t>V.27</t>
  </si>
  <si>
    <t>V.28</t>
  </si>
  <si>
    <t>V.29</t>
  </si>
  <si>
    <t>V.30</t>
  </si>
  <si>
    <t>V.31</t>
  </si>
  <si>
    <t>THUÊ TÀI SẢN</t>
  </si>
  <si>
    <t>Chi phí thuê tài sản tối thiểu đã ghi nhận vào Báo cáo kết quả hoạt động kinh doanh trong năm</t>
  </si>
  <si>
    <t>Tại ngày kết thúc niên độ kế toán. Công ty có các cam kết thuê tài sản không huỷ ngang với lịch thanh toán như sau</t>
  </si>
  <si>
    <t>Trong vòng 1 năm</t>
  </si>
  <si>
    <t>Từ năm thứ 2 đến năm thứ 5</t>
  </si>
  <si>
    <t>Sau 5 năm</t>
  </si>
  <si>
    <t>PHẢI TRẢ NỘI BỘ</t>
  </si>
  <si>
    <t>Công ty C</t>
  </si>
  <si>
    <t>Công ty D</t>
  </si>
  <si>
    <t>PHẢI TRẢ THEO TIẾN ĐỘ HỢP ĐỒNG XÂY DỰNG</t>
  </si>
  <si>
    <t>DỰ PHÒNG PHẢI TRẢ NGẮN HẠN</t>
  </si>
  <si>
    <t>Phải trả…</t>
  </si>
  <si>
    <t>PHẢI TRẢ DÀI HẠN KHÁC</t>
  </si>
  <si>
    <t>DỰ PHÒNG PHẢI TRẢ DÀI HẠN</t>
  </si>
  <si>
    <t>CHI PHÍ TRẢ TRƯƠC NGẮN HẠN</t>
  </si>
  <si>
    <t>DỰ PHÒNG TRỢ CẤP MẤT VIỆC LÀM</t>
  </si>
  <si>
    <t>Mua Tài sản cố định</t>
  </si>
  <si>
    <t>Bán hàng hoá dịch vụ</t>
  </si>
  <si>
    <t>TÀI SẢN NGẮN HẠN KHÁC</t>
  </si>
  <si>
    <t>Tạm ứng</t>
  </si>
  <si>
    <t>Cầm cố, ký quỹ, ký cược ngắn hạn</t>
  </si>
  <si>
    <t>Tiền gửi có kỳ hạn</t>
  </si>
  <si>
    <t>Cho vay ngắn hạn</t>
  </si>
  <si>
    <t>TÀI SẢN DÀI HẠN KHÁC</t>
  </si>
  <si>
    <t>V.32</t>
  </si>
  <si>
    <t>V.33</t>
  </si>
  <si>
    <t>Số đầu năm</t>
  </si>
  <si>
    <t>Trích lập trong năm</t>
  </si>
  <si>
    <t>Chi trong năm</t>
  </si>
  <si>
    <t>Số cuối năm</t>
  </si>
  <si>
    <t>CHI PHÍ BÁN HÀNG</t>
  </si>
  <si>
    <t>Chi phí nhân viên</t>
  </si>
  <si>
    <t>Chi phí vật liệu, bao bì</t>
  </si>
  <si>
    <t>Chi phí dụng cụ, đồ dùng</t>
  </si>
  <si>
    <t>Chi phí bằng tiền khác</t>
  </si>
  <si>
    <t>CHI PHÍ QUẢN LÝ DOANH NGHIỆP</t>
  </si>
  <si>
    <t>Chi phí nhân viên quản lý</t>
  </si>
  <si>
    <t>Chi phí đồ dùng văn phòng</t>
  </si>
  <si>
    <t>Thuế, phí và lệ phí</t>
  </si>
  <si>
    <t>THU NHẬP KHÁC</t>
  </si>
  <si>
    <t>CHI PHÍ KHÁC</t>
  </si>
  <si>
    <t>Thu từ thanh lý, nhượng bán TSCĐ</t>
  </si>
  <si>
    <t xml:space="preserve">Chi phí thanh lý, nhượng bán TSCĐ </t>
  </si>
  <si>
    <t>Phạt thuế, truy nộp thuế</t>
  </si>
  <si>
    <t>Tổng thuế thu nhập doanh nghiệp phải nộp</t>
  </si>
  <si>
    <t>VI.36</t>
  </si>
  <si>
    <t>VI.37</t>
  </si>
  <si>
    <t>VI.38</t>
  </si>
  <si>
    <t>VI.39</t>
  </si>
  <si>
    <t>VI.40</t>
  </si>
  <si>
    <t>VI.41</t>
  </si>
  <si>
    <t>VI.42</t>
  </si>
  <si>
    <t>VI.43</t>
  </si>
  <si>
    <t>VI.44</t>
  </si>
  <si>
    <t>VI.45</t>
  </si>
  <si>
    <t>VI.46</t>
  </si>
  <si>
    <t>VI.47</t>
  </si>
  <si>
    <t>VI.48</t>
  </si>
  <si>
    <r>
      <t>+</t>
    </r>
    <r>
      <rPr>
        <sz val="7"/>
        <rFont val="Times New Roman"/>
        <family val="1"/>
      </rPr>
      <t xml:space="preserve">        </t>
    </r>
    <r>
      <rPr>
        <sz val="11"/>
        <rFont val="Times New Roman"/>
        <family val="1"/>
      </rPr>
      <t>Đầu tư tài chính ngắn hạn:</t>
    </r>
  </si>
  <si>
    <r>
      <t>+</t>
    </r>
    <r>
      <rPr>
        <sz val="7"/>
        <rFont val="Times New Roman"/>
        <family val="1"/>
      </rPr>
      <t xml:space="preserve">        </t>
    </r>
    <r>
      <rPr>
        <sz val="11"/>
        <rFont val="Times New Roman"/>
        <family val="1"/>
      </rPr>
      <t>Các khoản phải thu:</t>
    </r>
  </si>
  <si>
    <r>
      <t>+</t>
    </r>
    <r>
      <rPr>
        <sz val="7"/>
        <rFont val="Times New Roman"/>
        <family val="1"/>
      </rPr>
      <t xml:space="preserve">        </t>
    </r>
    <r>
      <rPr>
        <sz val="11"/>
        <rFont val="Times New Roman"/>
        <family val="1"/>
      </rPr>
      <t>Hàng tồn kho:</t>
    </r>
  </si>
  <si>
    <r>
      <t>+</t>
    </r>
    <r>
      <rPr>
        <sz val="7"/>
        <rFont val="Times New Roman"/>
        <family val="1"/>
      </rPr>
      <t xml:space="preserve">        </t>
    </r>
    <r>
      <rPr>
        <sz val="11"/>
        <rFont val="Times New Roman"/>
        <family val="1"/>
      </rPr>
      <t>Tài sản cố định:</t>
    </r>
  </si>
  <si>
    <r>
      <t>+</t>
    </r>
    <r>
      <rPr>
        <sz val="7"/>
        <rFont val="Times New Roman"/>
        <family val="1"/>
      </rPr>
      <t xml:space="preserve">        </t>
    </r>
    <r>
      <rPr>
        <sz val="11"/>
        <rFont val="Times New Roman"/>
        <family val="1"/>
      </rPr>
      <t>Đầu tư tài chính dài hạn:</t>
    </r>
  </si>
  <si>
    <r>
      <t>+</t>
    </r>
    <r>
      <rPr>
        <sz val="7"/>
        <rFont val="Times New Roman"/>
        <family val="1"/>
      </rPr>
      <t xml:space="preserve">        </t>
    </r>
    <r>
      <rPr>
        <sz val="11"/>
        <rFont val="Times New Roman"/>
        <family val="1"/>
      </rPr>
      <t>Nợ ngắn hạn:</t>
    </r>
  </si>
  <si>
    <r>
      <t>+</t>
    </r>
    <r>
      <rPr>
        <sz val="7"/>
        <rFont val="Times New Roman"/>
        <family val="1"/>
      </rPr>
      <t xml:space="preserve">        </t>
    </r>
    <r>
      <rPr>
        <sz val="11"/>
        <rFont val="Times New Roman"/>
        <family val="1"/>
      </rPr>
      <t>Nợ dài hạn:</t>
    </r>
  </si>
  <si>
    <t>Chi phí lãi vay đã trả</t>
  </si>
  <si>
    <t>Văn phòng Công ty</t>
  </si>
  <si>
    <t>Chi nhánh Miền Nam</t>
  </si>
  <si>
    <t>Nguyên vật liệu</t>
  </si>
  <si>
    <t>Chi phí SXKD dở dang</t>
  </si>
  <si>
    <t>Công ty Cổ phần Hàng hải Nam Dương</t>
  </si>
  <si>
    <t>Trích trước tiền điện, nước, điện thoại phải trả</t>
  </si>
  <si>
    <t>Trích trước chi phí lãi vay</t>
  </si>
  <si>
    <t>Phải trả về cổ phần hoá</t>
  </si>
  <si>
    <t>Hoạt động đóng mới và sửa chữa tàu biển</t>
  </si>
  <si>
    <t>Hoạt động sửa chữa cơ khí, phương tiện bộ</t>
  </si>
  <si>
    <t>Hoạt động thương mại</t>
  </si>
  <si>
    <t>Hoạt động khai thác bãi Container</t>
  </si>
  <si>
    <t>Hoạt động giao nhận vận tải</t>
  </si>
  <si>
    <t xml:space="preserve">Hoạt động khác </t>
  </si>
  <si>
    <t>Lãi tiền cho vay tổ chức, cá nhân</t>
  </si>
  <si>
    <t>Lãi trái phiếu phát hành</t>
  </si>
  <si>
    <t>Tiền hoa hồng bán hàng</t>
  </si>
  <si>
    <t>Thanh lí công cụ, dụng cụ, tôn vụn</t>
  </si>
  <si>
    <t>Tiền phạt do chứng khoán</t>
  </si>
  <si>
    <t>Chi phí đền bù thiên tai</t>
  </si>
  <si>
    <t>Cổ tức nhận được</t>
  </si>
  <si>
    <t>Nhà cán tôn bãi 8A</t>
  </si>
  <si>
    <t>Đường triền sửa chữa tàu</t>
  </si>
  <si>
    <t>XDCB cty xếp dỡ Hải An</t>
  </si>
  <si>
    <t>Vay ngắn hạn ngân hàng</t>
  </si>
  <si>
    <t>Vay các đối tượng khác</t>
  </si>
  <si>
    <t>Ngân hàng TM CP Hàng hải Việt Nam-Chi nhánh TPHCM</t>
  </si>
  <si>
    <t xml:space="preserve">Thuế TNCN </t>
  </si>
  <si>
    <t xml:space="preserve"> Ngân hàng Thương mại cổ phần Á Châu</t>
  </si>
  <si>
    <t xml:space="preserve"> Tiền gửi Ngân hàng Á Châu </t>
  </si>
  <si>
    <t xml:space="preserve"> Thẻ Ngân hàng Á Châu </t>
  </si>
  <si>
    <t xml:space="preserve"> Ngân hàng Thương mại cổ phần Hàng hải Việt Nam</t>
  </si>
  <si>
    <t xml:space="preserve"> Ngân hàng TMCP Công thương Việt Nam Chi nhánh Ngô Quyền</t>
  </si>
  <si>
    <t xml:space="preserve"> Ngân hàng Thương mại cổ phần Đông Nam Á</t>
  </si>
  <si>
    <t xml:space="preserve"> Ngân hàng Nông nghiệp và Phát triển Nông thôn Việt Nam</t>
  </si>
  <si>
    <t xml:space="preserve"> Ngân hàng Quân đội (Chi nhánh Bắc Hải)</t>
  </si>
  <si>
    <t xml:space="preserve"> Ngân hàng TMCP Kỹ thương việt Nam</t>
  </si>
  <si>
    <t xml:space="preserve"> Ngân hàng Thương mại cổ phần Quốc tế Việt Nam</t>
  </si>
  <si>
    <t>Chi phí dự phòng</t>
  </si>
  <si>
    <t>Các giao dịch không bằng tiền ảnh hưởng đến LCTT</t>
  </si>
  <si>
    <t>31/12/2009</t>
  </si>
  <si>
    <t>Năm 2009</t>
  </si>
  <si>
    <t>01/01/2009</t>
  </si>
  <si>
    <t>01/01/2010</t>
  </si>
  <si>
    <t>31/03/2010</t>
  </si>
  <si>
    <t>Số liệu tại ngày 31/12/2009 đã điều chỉnh lại</t>
  </si>
  <si>
    <t>Số liệu tại ngày 31/12/2009 đã được kiểm toán</t>
  </si>
  <si>
    <t>Tổng công ty Hàng Hải Việt Nam</t>
  </si>
  <si>
    <t>Công ty CP cung ứng và Dịch vụ kỹ thuật Hàng Hải</t>
  </si>
  <si>
    <t>THUYẾT MINH BÁO CÁO TÀI CHÍNH</t>
  </si>
  <si>
    <t>30/9/2009</t>
  </si>
  <si>
    <t>Chi phí trả trước ngắn hạn khác</t>
  </si>
  <si>
    <t>Công ty TNHH Dịch vụ Container Maserco</t>
  </si>
  <si>
    <t>Công ty Cổ phần Đóng mới và Sửa chữa Tàu Hải An</t>
  </si>
  <si>
    <t>Lãi vay phải trả</t>
  </si>
  <si>
    <t>25%</t>
  </si>
  <si>
    <t>Công ty CP Cung ứng và DVKT Hàng Hải</t>
  </si>
  <si>
    <t>Đ/C: 8A Vạn Mỹ - NQ- Hải Phòng</t>
  </si>
  <si>
    <t>Người lập biểu</t>
  </si>
  <si>
    <t>Kế toán trưởng</t>
  </si>
  <si>
    <t>Giám đốc</t>
  </si>
  <si>
    <t>TÀI SẢN CỐ ĐỊNH</t>
  </si>
  <si>
    <t>Quĩ khen thưởng phúc lợi</t>
  </si>
  <si>
    <t>Cty CP đóng mới và sửa chữa tàu Hải An</t>
  </si>
  <si>
    <t>Cty TNHH Dịch vụ container Maserco</t>
  </si>
  <si>
    <t>Người lập biểu                                 Kê toán trưởng</t>
  </si>
  <si>
    <t>Tại 30/06/2010</t>
  </si>
  <si>
    <t>Công ty CP xếp dỡ Hải An</t>
  </si>
  <si>
    <t>Thuế đất</t>
  </si>
  <si>
    <t>Quý II</t>
  </si>
  <si>
    <t>Số dư tại 01/01/2010</t>
  </si>
  <si>
    <t xml:space="preserve"> Ngân hàng Thương mại cổ phần Hàng hải Việt Nam- CNMN</t>
  </si>
  <si>
    <t>Số dư tại 30/09/2010</t>
  </si>
  <si>
    <t>01/01/2011</t>
  </si>
  <si>
    <t xml:space="preserve"> </t>
  </si>
  <si>
    <t>CCDC</t>
  </si>
  <si>
    <t>Cty CP đóng tàu Hải An</t>
  </si>
  <si>
    <t>Cty CP hàng hải Nam Dương</t>
  </si>
  <si>
    <t>31/03/2011</t>
  </si>
  <si>
    <t>Phải trả khác</t>
  </si>
  <si>
    <t xml:space="preserve">Công ty Cổ phần Hải Minh </t>
  </si>
  <si>
    <t>01/01/2012</t>
  </si>
  <si>
    <t>Bố trí, quản lý vận hành báo hiệu hàng hải phục vụ thi công cầu cảng tại Cty Xếp dỡ Hải An</t>
  </si>
  <si>
    <t xml:space="preserve">San lấp mặt bằng diện tích 3.092m2 tại Cty xếp dỡ Hải an </t>
  </si>
  <si>
    <t>Đất CTT ( Nộp thuế trước bạ)</t>
  </si>
  <si>
    <t>Trái phiếu Cty CP Hàng Hải Nam Dương</t>
  </si>
  <si>
    <t>Công ty TNHH Song Toàn</t>
  </si>
  <si>
    <t>Số dư tại 01/01/2012</t>
  </si>
  <si>
    <t>Tau BN 045</t>
  </si>
  <si>
    <t>XD nhà kho, xưởng t¹i 173 NQ</t>
  </si>
  <si>
    <t>Hàng hóa</t>
  </si>
  <si>
    <t>Tiền phạt do vi phạm hành chính</t>
  </si>
  <si>
    <t>Doanh thu chưa thực hiện</t>
  </si>
  <si>
    <t>Quỹ phát triển khoa học và CN</t>
  </si>
  <si>
    <t>Quỹ hỗ trợ sắp xếp DN</t>
  </si>
  <si>
    <t>C-</t>
  </si>
  <si>
    <t>LỢI ÍCH CỦA CỔ ĐÔNG THIỂU SỐ</t>
  </si>
  <si>
    <t>Hoạt động  vận tải</t>
  </si>
  <si>
    <t>Người lập biểu                                             Kế toán trưởng</t>
  </si>
  <si>
    <t>QUÝ 3 NĂM 2012</t>
  </si>
  <si>
    <t>QuÝ III n¨m 2012</t>
  </si>
  <si>
    <t>Tại ngày 30 tháng 09 năm 2012</t>
  </si>
  <si>
    <t>30/09/2012</t>
  </si>
  <si>
    <t>QuÝ III/2012</t>
  </si>
  <si>
    <t>QuÝ III/2011</t>
  </si>
  <si>
    <t>Lòy kÕ ®Õn 30/9/2012</t>
  </si>
  <si>
    <t>Lòy kÕ ®Õn 30/9/2011</t>
  </si>
  <si>
    <t>QuÝ 3/2012</t>
  </si>
  <si>
    <t>QuÝ 3/2011</t>
  </si>
  <si>
    <t>Lãi phải thu Cty TNHH DV Container Maserco</t>
  </si>
  <si>
    <t>Cổ tức và lãi Tp phải thu Cty Nam Dương</t>
  </si>
  <si>
    <t>Thi công kết cấu mặt bãi mở rộng tại Cty Hải An</t>
  </si>
  <si>
    <t>H¹ng môc đæ nÒn  b·i M¸y Chai</t>
  </si>
  <si>
    <t>Xe nâng Sisu 40T</t>
  </si>
  <si>
    <t>Tàu Maserco 06</t>
  </si>
  <si>
    <t>XDCB bãi 8A</t>
  </si>
  <si>
    <t>Phí, lệ phí phải nộp khác</t>
  </si>
  <si>
    <t>QuÝ  III /2012</t>
  </si>
  <si>
    <t>QuÝ  III /2011</t>
  </si>
  <si>
    <t>Tài khóan lưu ký tại Cty CK MB</t>
  </si>
  <si>
    <t>Số dư tại 30/09/2012</t>
  </si>
  <si>
    <t>QuÝ 3 n¨m 2012</t>
  </si>
  <si>
    <t>30/9/2012</t>
  </si>
</sst>
</file>

<file path=xl/styles.xml><?xml version="1.0" encoding="utf-8"?>
<styleSheet xmlns="http://schemas.openxmlformats.org/spreadsheetml/2006/main">
  <numFmts count="54">
    <numFmt numFmtId="41" formatCode="_(* #,##0_);_(* \(#,##0\);_(* &quot;-&quot;_);_(@_)"/>
    <numFmt numFmtId="43" formatCode="_(* #,##0.00_);_(* \(#,##0.00\);_(* &quot;-&quot;??_);_(@_)"/>
    <numFmt numFmtId="164" formatCode="#,##0_);\(#,##0\);&quot;-&quot;??_)"/>
    <numFmt numFmtId="165" formatCode="#,##0_)_%;\(#,##0\)_%;"/>
    <numFmt numFmtId="166" formatCode="&quot;$&quot;* #,##0_)_%;&quot;$&quot;* \(#,##0\)_%;&quot;$&quot;* &quot;-&quot;??_)_%;@_)_%"/>
    <numFmt numFmtId="167" formatCode="mmmm\ d\,\ yyyy"/>
    <numFmt numFmtId="168" formatCode="0_)%;\(0\)%"/>
    <numFmt numFmtId="169" formatCode="_ * #,##0_ ;_ * \-#,##0_ ;_ * &quot;-&quot;??_ ;_ @_ "/>
    <numFmt numFmtId="170" formatCode="* #,##0_);* \(#,##0\);&quot;-&quot;??_);@"/>
    <numFmt numFmtId="171" formatCode="* \(#,##0\);* #,##0_);&quot;-&quot;??_);@"/>
    <numFmt numFmtId="172" formatCode="#,##0.0_)_%;\(#,##0.0\)_%;\ \ .0_)_%"/>
    <numFmt numFmtId="173" formatCode="#,##0.00_)_%;\(#,##0.00\)_%;\ \ .00_)_%"/>
    <numFmt numFmtId="174" formatCode="#,##0.000_)_%;\(#,##0.000\)_%;\ \ .000_)_%"/>
    <numFmt numFmtId="175" formatCode="&quot;$&quot;* #,##0.0_)_%;&quot;$&quot;* \(#,##0.0\)_%;&quot;$&quot;* \ .0_)_%"/>
    <numFmt numFmtId="176" formatCode="&quot;$&quot;* #,##0.00_)_%;&quot;$&quot;* \(#,##0.00\)_%;&quot;$&quot;* \ .00_)_%"/>
    <numFmt numFmtId="177" formatCode="&quot;$&quot;* #,##0.000_)_%;&quot;$&quot;* \(#,##0.000\)_%;&quot;$&quot;* \ .000_)_%"/>
    <numFmt numFmtId="179" formatCode="_._.* #,##0.0_)_%;_._.* \(#,##0.0\)_%"/>
    <numFmt numFmtId="180" formatCode="_._.* #,##0.00_)_%;_._.* \(#,##0.00\)_%"/>
    <numFmt numFmtId="181" formatCode="_._.* #,##0.000_)_%;_._.* \(#,##0.000\)_%"/>
    <numFmt numFmtId="182" formatCode="_._.&quot;$&quot;* #,##0.0_)_%;_._.&quot;$&quot;* \(#,##0.0\)_%"/>
    <numFmt numFmtId="183" formatCode="_._.&quot;$&quot;* #,##0.00_)_%;_._.&quot;$&quot;* \(#,##0.00\)_%"/>
    <numFmt numFmtId="184" formatCode="_._.&quot;$&quot;* #,##0.000_)_%;_._.&quot;$&quot;* \(#,##0.000\)_%"/>
    <numFmt numFmtId="185" formatCode="_(0_)%;\(0\)%"/>
    <numFmt numFmtId="186" formatCode="_._._(* 0_)%;_._.* \(0\)%"/>
    <numFmt numFmtId="187" formatCode="_(0.0_)%;\(0.0\)%"/>
    <numFmt numFmtId="188" formatCode="_._._(* 0.0_)%;_._.* \(0.0\)%"/>
    <numFmt numFmtId="189" formatCode="_(0.00_)%;\(0.00\)%"/>
    <numFmt numFmtId="190" formatCode="_._._(* 0.00_)%;_._.* \(0.00\)%"/>
    <numFmt numFmtId="191" formatCode="_(0.000_)%;\(0.000\)%"/>
    <numFmt numFmtId="192" formatCode="_._._(* 0.000_)%;_._.* \(0.000\)%"/>
    <numFmt numFmtId="193" formatCode="_._.* \(#,##0\)_%;_._.* #,##0_)_%;_._.* 0_)_%;_._.@_)_%"/>
    <numFmt numFmtId="194" formatCode="_._.&quot;$&quot;* \(#,##0\)_%;_._.&quot;$&quot;* #,##0_)_%;_._.&quot;$&quot;* 0_)_%;_._.@_)_%"/>
    <numFmt numFmtId="195" formatCode="0%_);\(0%\)"/>
    <numFmt numFmtId="196" formatCode="_(* #,##0_);_(* \(#,##0\);_(* &quot;-&quot;??_);_(@_)"/>
    <numFmt numFmtId="197" formatCode="#,##0.0_)_%;\(#,##0.0\)_%;"/>
    <numFmt numFmtId="198" formatCode="#,##0.000_);\(#,##0.000\);"/>
    <numFmt numFmtId="199" formatCode="\(#,##0\);#,##0_);&quot;-&quot;??_)"/>
    <numFmt numFmtId="200" formatCode="\(#,##0.0\);#,##0.0_);"/>
    <numFmt numFmtId="201" formatCode="\(0\)%;0_)%"/>
    <numFmt numFmtId="202" formatCode="0.0_)%;\(0.0\)%"/>
    <numFmt numFmtId="203" formatCode="0.00_)%;\(0.00\)%"/>
    <numFmt numFmtId="204" formatCode="_ * #,##0_ ;_ * \(#,##0\)_ ;_ * &quot;-&quot;_ ;_ @_ "/>
    <numFmt numFmtId="205" formatCode="_ * #,##0_ ;_ * \(#,##0_)\ ;_ * &quot;-&quot;_ ;_ @_ "/>
    <numFmt numFmtId="206" formatCode="_ * #,##0_ ;_ * \(#,##0\)\ ;_ * &quot;-&quot;_ ;_ @_ "/>
    <numFmt numFmtId="207" formatCode="_ * #,##0_ ;_ * \ #,##0_ ;_ * &quot;-&quot;_ ;_ @_ "/>
    <numFmt numFmtId="208" formatCode="\(#,##0\);#,##0_);&quot;-&quot;??_);@"/>
    <numFmt numFmtId="209" formatCode="#,##0.0000000_$"/>
    <numFmt numFmtId="210" formatCode="&quot;$&quot;\ #,##0.00"/>
    <numFmt numFmtId="211" formatCode="&quot;$&quot;\ #,##0"/>
    <numFmt numFmtId="212" formatCode="&quot;$&quot;"/>
    <numFmt numFmtId="213" formatCode="_._.&quot;$&quot;* #,##0.000_)_%;_._.&quot;$&quot;* \(#,##0.000\)_%;_._.&quot;$&quot;* \ .000_)_%"/>
    <numFmt numFmtId="214" formatCode="###\ ###\ ###\ ###\ ###"/>
    <numFmt numFmtId="215" formatCode="_(* #,##0.0000_);_(* \(#,##0.0000\);_(* &quot;-&quot;??_);_(@_)"/>
    <numFmt numFmtId="225" formatCode="_(* #,##0.00000_);_(* \(#,##0.00000\);_(* &quot;-&quot;_);_(@_)"/>
  </numFmts>
  <fonts count="81">
    <font>
      <sz val="10"/>
      <name val="Arial"/>
    </font>
    <font>
      <sz val="10"/>
      <name val="Arial"/>
    </font>
    <font>
      <b/>
      <sz val="11"/>
      <name val="Arial"/>
      <family val="2"/>
    </font>
    <font>
      <b/>
      <sz val="8"/>
      <name val="Arial"/>
    </font>
    <font>
      <sz val="9"/>
      <name val="Arial"/>
      <family val="2"/>
    </font>
    <font>
      <sz val="11"/>
      <name val="Times New Roman"/>
      <family val="1"/>
    </font>
    <font>
      <u val="singleAccounting"/>
      <sz val="11"/>
      <name val="Times New Roman"/>
      <family val="1"/>
    </font>
    <font>
      <b/>
      <sz val="16"/>
      <name val="Times New Roman"/>
      <family val="1"/>
    </font>
    <font>
      <sz val="11"/>
      <color indexed="12"/>
      <name val="Times New Roman"/>
      <family val="1"/>
    </font>
    <font>
      <sz val="10"/>
      <name val="Times New Roman"/>
      <family val="1"/>
    </font>
    <font>
      <b/>
      <sz val="10"/>
      <name val="Arial"/>
      <family val="2"/>
    </font>
    <font>
      <sz val="10"/>
      <name val="Arial"/>
      <family val="2"/>
    </font>
    <font>
      <b/>
      <sz val="10"/>
      <color indexed="10"/>
      <name val="Arial"/>
      <family val="2"/>
    </font>
    <font>
      <b/>
      <sz val="11"/>
      <name val=".VnTime"/>
      <family val="2"/>
    </font>
    <font>
      <b/>
      <sz val="11"/>
      <name val="Times New Roman"/>
      <family val="1"/>
      <charset val="163"/>
    </font>
    <font>
      <sz val="11"/>
      <name val="Times New Roman"/>
      <family val="1"/>
      <charset val="163"/>
    </font>
    <font>
      <sz val="10"/>
      <name val="Times New Roman"/>
      <family val="1"/>
      <charset val="163"/>
    </font>
    <font>
      <b/>
      <sz val="14"/>
      <name val="Times New Roman"/>
      <family val="1"/>
      <charset val="163"/>
    </font>
    <font>
      <i/>
      <sz val="11"/>
      <name val="Times New Roman"/>
      <family val="1"/>
      <charset val="163"/>
    </font>
    <font>
      <b/>
      <sz val="11"/>
      <color indexed="10"/>
      <name val="Times New Roman"/>
      <family val="1"/>
      <charset val="163"/>
    </font>
    <font>
      <b/>
      <sz val="11"/>
      <color indexed="12"/>
      <name val="Times New Roman"/>
      <family val="1"/>
      <charset val="163"/>
    </font>
    <font>
      <b/>
      <sz val="11"/>
      <color indexed="8"/>
      <name val="Times New Roman"/>
      <family val="1"/>
      <charset val="163"/>
    </font>
    <font>
      <sz val="11"/>
      <color indexed="10"/>
      <name val="Times New Roman"/>
      <family val="1"/>
      <charset val="163"/>
    </font>
    <font>
      <sz val="11"/>
      <color indexed="12"/>
      <name val="Times New Roman"/>
      <family val="1"/>
      <charset val="163"/>
    </font>
    <font>
      <b/>
      <i/>
      <sz val="11"/>
      <name val="Times New Roman"/>
      <family val="1"/>
      <charset val="163"/>
    </font>
    <font>
      <sz val="11"/>
      <color indexed="8"/>
      <name val="Times New Roman"/>
      <family val="1"/>
      <charset val="163"/>
    </font>
    <font>
      <sz val="11"/>
      <color indexed="8"/>
      <name val=".VnTime"/>
      <family val="2"/>
    </font>
    <font>
      <sz val="14"/>
      <name val=".VnTime"/>
    </font>
    <font>
      <b/>
      <sz val="12"/>
      <name val="Arial"/>
      <family val="2"/>
    </font>
    <font>
      <b/>
      <sz val="18"/>
      <name val="Arial"/>
      <family val="2"/>
    </font>
    <font>
      <b/>
      <sz val="14"/>
      <name val=".VnTimeH"/>
      <family val="2"/>
    </font>
    <font>
      <sz val="14"/>
      <name val="뼻뮝"/>
      <family val="3"/>
    </font>
    <font>
      <sz val="12"/>
      <name val="바탕체"/>
      <family val="3"/>
    </font>
    <font>
      <sz val="12"/>
      <name val="뼻뮝"/>
      <family val="3"/>
    </font>
    <font>
      <sz val="12"/>
      <name val="新細明體"/>
      <charset val="136"/>
    </font>
    <font>
      <sz val="10"/>
      <name val="굴림체"/>
      <family val="3"/>
    </font>
    <font>
      <b/>
      <sz val="11"/>
      <name val="Times New Roman"/>
      <family val="1"/>
    </font>
    <font>
      <b/>
      <i/>
      <sz val="11"/>
      <name val="Times New Roman"/>
      <family val="1"/>
    </font>
    <font>
      <i/>
      <sz val="11"/>
      <name val="Times New Roman"/>
      <family val="1"/>
    </font>
    <font>
      <b/>
      <sz val="11"/>
      <color indexed="10"/>
      <name val="Times New Roman"/>
      <family val="1"/>
    </font>
    <font>
      <sz val="7"/>
      <name val="Times New Roman"/>
      <family val="1"/>
    </font>
    <font>
      <b/>
      <sz val="11"/>
      <color indexed="12"/>
      <name val="Times New Roman"/>
      <family val="1"/>
    </font>
    <font>
      <b/>
      <sz val="10"/>
      <name val="Times New Roman"/>
      <family val="1"/>
    </font>
    <font>
      <b/>
      <i/>
      <sz val="11"/>
      <color indexed="12"/>
      <name val="Times New Roman"/>
      <family val="1"/>
    </font>
    <font>
      <b/>
      <sz val="10"/>
      <color indexed="12"/>
      <name val="Times New Roman"/>
      <family val="1"/>
    </font>
    <font>
      <sz val="11"/>
      <color indexed="8"/>
      <name val="Times New Roman"/>
      <family val="1"/>
    </font>
    <font>
      <sz val="8"/>
      <name val="Arial"/>
    </font>
    <font>
      <b/>
      <sz val="11"/>
      <color indexed="8"/>
      <name val="Times New Roman"/>
      <family val="1"/>
    </font>
    <font>
      <b/>
      <sz val="10"/>
      <color indexed="12"/>
      <name val="Times New Roman"/>
      <family val="1"/>
      <charset val="163"/>
    </font>
    <font>
      <b/>
      <sz val="10"/>
      <name val="Times New Roman"/>
      <family val="1"/>
      <charset val="163"/>
    </font>
    <font>
      <u/>
      <sz val="10"/>
      <name val="Times New Roman"/>
      <family val="1"/>
      <charset val="163"/>
    </font>
    <font>
      <b/>
      <sz val="12"/>
      <color indexed="12"/>
      <name val="Times New Roman"/>
      <family val="1"/>
    </font>
    <font>
      <sz val="10"/>
      <name val=".VnArial"/>
      <family val="2"/>
    </font>
    <font>
      <i/>
      <sz val="11"/>
      <color indexed="12"/>
      <name val="Times New Roman"/>
      <family val="1"/>
    </font>
    <font>
      <sz val="11"/>
      <color indexed="10"/>
      <name val="Times New Roman"/>
      <family val="1"/>
    </font>
    <font>
      <sz val="8"/>
      <name val=".VnArial"/>
      <family val="2"/>
    </font>
    <font>
      <sz val="12"/>
      <name val="Times New Roman"/>
      <family val="1"/>
    </font>
    <font>
      <sz val="10"/>
      <color indexed="8"/>
      <name val=".VnArial"/>
      <family val="2"/>
    </font>
    <font>
      <sz val="12"/>
      <color indexed="10"/>
      <name val=".VnTime"/>
    </font>
    <font>
      <b/>
      <u val="singleAccounting"/>
      <sz val="11"/>
      <name val="Times New Roman"/>
      <family val="1"/>
    </font>
    <font>
      <sz val="8"/>
      <color indexed="81"/>
      <name val="Tahoma"/>
    </font>
    <font>
      <b/>
      <sz val="8"/>
      <color indexed="81"/>
      <name val="Tahoma"/>
    </font>
    <font>
      <b/>
      <sz val="12"/>
      <name val="Times New Roman"/>
      <family val="1"/>
    </font>
    <font>
      <b/>
      <sz val="10"/>
      <color indexed="12"/>
      <name val=".VnArial"/>
      <family val="2"/>
    </font>
    <font>
      <sz val="8"/>
      <name val="Times New Roman"/>
      <family val="1"/>
      <charset val="163"/>
    </font>
    <font>
      <sz val="10"/>
      <color indexed="10"/>
      <name val=".VnArial"/>
      <family val="2"/>
    </font>
    <font>
      <b/>
      <sz val="12"/>
      <name val=".VnTime"/>
      <family val="2"/>
    </font>
    <font>
      <sz val="12"/>
      <name val=".VnTime"/>
      <family val="2"/>
    </font>
    <font>
      <sz val="10"/>
      <color indexed="12"/>
      <name val=".VnArial"/>
      <family val="2"/>
    </font>
    <font>
      <b/>
      <sz val="10"/>
      <color indexed="8"/>
      <name val=".VnArial"/>
      <family val="2"/>
    </font>
    <font>
      <sz val="10"/>
      <name val="Helv"/>
    </font>
    <font>
      <sz val="12"/>
      <name val=".VnTime"/>
    </font>
    <font>
      <b/>
      <sz val="10"/>
      <name val=".VnArial"/>
      <family val="2"/>
    </font>
    <font>
      <sz val="10"/>
      <color indexed="8"/>
      <name val=".VnTime"/>
      <family val="2"/>
    </font>
    <font>
      <sz val="10"/>
      <color indexed="8"/>
      <name val="Arial"/>
      <family val="2"/>
    </font>
    <font>
      <sz val="12"/>
      <color indexed="8"/>
      <name val=".VnTime"/>
    </font>
    <font>
      <i/>
      <sz val="11"/>
      <color indexed="8"/>
      <name val="Times New Roman"/>
      <family val="1"/>
    </font>
    <font>
      <i/>
      <sz val="10"/>
      <color indexed="8"/>
      <name val=".VnArial"/>
      <family val="2"/>
    </font>
    <font>
      <i/>
      <sz val="10"/>
      <name val=".VnArial"/>
      <family val="2"/>
    </font>
    <font>
      <i/>
      <sz val="10"/>
      <color indexed="10"/>
      <name val=".VnArial"/>
      <family val="2"/>
    </font>
    <font>
      <sz val="10"/>
      <color indexed="8"/>
      <name val="Arial"/>
    </font>
  </fonts>
  <fills count="5">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thin">
        <color indexed="64"/>
      </top>
      <bottom style="hair">
        <color indexed="64"/>
      </bottom>
      <diagonal/>
    </border>
  </borders>
  <cellStyleXfs count="87">
    <xf numFmtId="0" fontId="0" fillId="0" borderId="0"/>
    <xf numFmtId="0" fontId="2" fillId="0" borderId="0" applyFill="0" applyBorder="0" applyProtection="0">
      <alignment horizontal="center"/>
      <protection locked="0"/>
    </xf>
    <xf numFmtId="0" fontId="26" fillId="0" borderId="0"/>
    <xf numFmtId="0" fontId="3" fillId="0" borderId="1">
      <alignment horizontal="center"/>
    </xf>
    <xf numFmtId="43" fontId="1" fillId="0" borderId="0" applyFont="0" applyFill="0" applyBorder="0" applyAlignment="0" applyProtection="0"/>
    <xf numFmtId="165" fontId="1" fillId="0" borderId="0" applyFont="0" applyFill="0" applyBorder="0" applyAlignment="0" applyProtection="0"/>
    <xf numFmtId="179" fontId="5" fillId="0" borderId="0" applyFont="0" applyFill="0" applyBorder="0" applyAlignment="0" applyProtection="0"/>
    <xf numFmtId="172" fontId="4" fillId="0" borderId="0" applyFont="0" applyFill="0" applyBorder="0" applyAlignment="0" applyProtection="0"/>
    <xf numFmtId="204" fontId="27" fillId="0" borderId="0" applyFont="0" applyFill="0" applyBorder="0" applyAlignment="0" applyProtection="0"/>
    <xf numFmtId="180" fontId="6" fillId="0" borderId="0" applyFont="0" applyFill="0" applyBorder="0" applyAlignment="0" applyProtection="0"/>
    <xf numFmtId="173" fontId="4" fillId="0" borderId="0" applyFont="0" applyFill="0" applyBorder="0" applyAlignment="0" applyProtection="0"/>
    <xf numFmtId="205" fontId="27" fillId="0" borderId="0" applyFont="0" applyFill="0" applyBorder="0" applyAlignment="0" applyProtection="0"/>
    <xf numFmtId="181" fontId="6" fillId="0" borderId="0" applyFont="0" applyFill="0" applyBorder="0" applyAlignment="0" applyProtection="0"/>
    <xf numFmtId="174" fontId="4" fillId="0" borderId="0" applyFont="0" applyFill="0" applyBorder="0" applyAlignment="0" applyProtection="0"/>
    <xf numFmtId="206" fontId="27" fillId="0" borderId="0" applyFont="0" applyFill="0" applyBorder="0" applyAlignment="0" applyProtection="0"/>
    <xf numFmtId="164" fontId="1" fillId="0" borderId="0" applyFont="0" applyFill="0" applyBorder="0" applyAlignment="0" applyProtection="0"/>
    <xf numFmtId="3" fontId="11" fillId="0" borderId="0" applyFont="0" applyFill="0" applyBorder="0" applyAlignment="0" applyProtection="0"/>
    <xf numFmtId="0" fontId="7" fillId="0" borderId="0" applyNumberFormat="0" applyFill="0" applyBorder="0" applyAlignment="0" applyProtection="0"/>
    <xf numFmtId="193" fontId="8" fillId="0" borderId="0" applyFill="0" applyBorder="0" applyProtection="0"/>
    <xf numFmtId="194" fontId="5" fillId="0" borderId="0" applyFont="0" applyFill="0" applyBorder="0" applyAlignment="0" applyProtection="0"/>
    <xf numFmtId="171" fontId="9" fillId="0" borderId="0" applyFill="0" applyBorder="0" applyProtection="0"/>
    <xf numFmtId="171" fontId="9" fillId="0" borderId="2" applyFill="0" applyProtection="0"/>
    <xf numFmtId="171" fontId="9" fillId="0" borderId="3" applyFill="0" applyProtection="0"/>
    <xf numFmtId="177" fontId="1" fillId="0" borderId="0" applyFill="0" applyBorder="0" applyProtection="0"/>
    <xf numFmtId="166" fontId="1" fillId="0" borderId="0" applyFont="0" applyFill="0" applyBorder="0" applyAlignment="0" applyProtection="0"/>
    <xf numFmtId="182" fontId="6" fillId="0" borderId="0" applyFont="0" applyFill="0" applyBorder="0" applyAlignment="0" applyProtection="0"/>
    <xf numFmtId="175" fontId="4" fillId="0" borderId="0" applyFont="0" applyFill="0" applyBorder="0" applyAlignment="0" applyProtection="0"/>
    <xf numFmtId="207" fontId="27" fillId="0" borderId="0" applyFont="0" applyFill="0" applyBorder="0" applyAlignment="0" applyProtection="0"/>
    <xf numFmtId="183" fontId="6" fillId="0" borderId="0" applyFont="0" applyFill="0" applyBorder="0" applyAlignment="0" applyProtection="0"/>
    <xf numFmtId="176" fontId="4" fillId="0" borderId="0" applyFont="0" applyFill="0" applyBorder="0" applyAlignment="0" applyProtection="0"/>
    <xf numFmtId="208" fontId="27" fillId="0" borderId="0" applyFont="0" applyFill="0" applyBorder="0" applyAlignment="0" applyProtection="0"/>
    <xf numFmtId="184" fontId="6" fillId="0" borderId="0" applyFont="0" applyFill="0" applyBorder="0" applyAlignment="0" applyProtection="0"/>
    <xf numFmtId="177" fontId="4" fillId="0" borderId="0" applyFont="0" applyFill="0" applyBorder="0" applyAlignment="0" applyProtection="0"/>
    <xf numFmtId="197" fontId="27" fillId="0" borderId="0" applyFont="0" applyFill="0" applyBorder="0" applyAlignment="0" applyProtection="0"/>
    <xf numFmtId="201" fontId="1" fillId="0" borderId="0" applyFont="0" applyFill="0" applyBorder="0" applyAlignment="0" applyProtection="0"/>
    <xf numFmtId="167" fontId="1" fillId="0" borderId="0" applyFont="0" applyFill="0" applyBorder="0" applyAlignment="0" applyProtection="0"/>
    <xf numFmtId="170" fontId="9" fillId="0" borderId="0" applyFill="0" applyBorder="0" applyProtection="0"/>
    <xf numFmtId="170" fontId="9" fillId="0" borderId="2" applyFill="0" applyProtection="0"/>
    <xf numFmtId="170" fontId="9" fillId="0" borderId="3" applyFill="0" applyProtection="0"/>
    <xf numFmtId="213" fontId="1" fillId="0" borderId="0" applyFill="0" applyBorder="0" applyProtection="0"/>
    <xf numFmtId="2" fontId="11" fillId="0" borderId="0" applyFont="0" applyFill="0" applyBorder="0" applyAlignment="0" applyProtection="0"/>
    <xf numFmtId="0" fontId="26" fillId="0" borderId="0" applyNumberFormat="0" applyFill="0" applyBorder="0" applyAlignment="0" applyProtection="0"/>
    <xf numFmtId="0" fontId="28" fillId="0" borderId="4" applyNumberFormat="0" applyAlignment="0" applyProtection="0">
      <alignment horizontal="left" vertical="center"/>
    </xf>
    <xf numFmtId="0" fontId="28" fillId="0" borderId="5">
      <alignment horizontal="left" vertical="center"/>
    </xf>
    <xf numFmtId="14" fontId="10" fillId="2" borderId="6">
      <alignment horizontal="center" vertical="center" wrapText="1"/>
    </xf>
    <xf numFmtId="0" fontId="29" fillId="0" borderId="0" applyNumberFormat="0" applyFill="0" applyBorder="0" applyAlignment="0" applyProtection="0"/>
    <xf numFmtId="0" fontId="28" fillId="0" borderId="0" applyNumberFormat="0" applyFill="0" applyBorder="0" applyAlignment="0" applyProtection="0"/>
    <xf numFmtId="0" fontId="2" fillId="0" borderId="0" applyFill="0" applyAlignment="0" applyProtection="0">
      <protection locked="0"/>
    </xf>
    <xf numFmtId="0" fontId="2" fillId="0" borderId="7" applyFill="0" applyAlignment="0" applyProtection="0">
      <protection locked="0"/>
    </xf>
    <xf numFmtId="49" fontId="30" fillId="0" borderId="8">
      <alignment vertical="center"/>
    </xf>
    <xf numFmtId="0" fontId="11" fillId="0" borderId="0"/>
    <xf numFmtId="0" fontId="11" fillId="0" borderId="0"/>
    <xf numFmtId="0" fontId="5" fillId="0" borderId="0" applyFill="0" applyBorder="0" applyAlignment="0" applyProtection="0">
      <protection locked="0"/>
    </xf>
    <xf numFmtId="9" fontId="1" fillId="0" borderId="0" applyFont="0" applyFill="0" applyBorder="0" applyAlignment="0" applyProtection="0"/>
    <xf numFmtId="168" fontId="2" fillId="0" borderId="0" applyFont="0" applyFill="0" applyBorder="0" applyAlignment="0" applyProtection="0"/>
    <xf numFmtId="186" fontId="5" fillId="0" borderId="0" applyFont="0" applyFill="0" applyBorder="0" applyAlignment="0" applyProtection="0"/>
    <xf numFmtId="185" fontId="6" fillId="0" borderId="0" applyFont="0" applyFill="0" applyBorder="0" applyAlignment="0" applyProtection="0"/>
    <xf numFmtId="195" fontId="1" fillId="0" borderId="0" applyFont="0" applyFill="0" applyBorder="0" applyAlignment="0" applyProtection="0"/>
    <xf numFmtId="187" fontId="6" fillId="0" borderId="0" applyFont="0" applyFill="0" applyBorder="0" applyAlignment="0" applyProtection="0"/>
    <xf numFmtId="188" fontId="5" fillId="0" borderId="0" applyFont="0" applyFill="0" applyBorder="0" applyAlignment="0" applyProtection="0"/>
    <xf numFmtId="198" fontId="27" fillId="0" borderId="0" applyFont="0" applyFill="0" applyBorder="0" applyAlignment="0" applyProtection="0"/>
    <xf numFmtId="189" fontId="6" fillId="0" borderId="0" applyFont="0" applyFill="0" applyBorder="0" applyAlignment="0" applyProtection="0"/>
    <xf numFmtId="190" fontId="5" fillId="0" borderId="0" applyFont="0" applyFill="0" applyBorder="0" applyAlignment="0" applyProtection="0"/>
    <xf numFmtId="199" fontId="27" fillId="0" borderId="0" applyFont="0" applyFill="0" applyBorder="0" applyAlignment="0" applyProtection="0"/>
    <xf numFmtId="191" fontId="6" fillId="0" borderId="0" applyFont="0" applyFill="0" applyBorder="0" applyAlignment="0" applyProtection="0"/>
    <xf numFmtId="192" fontId="5" fillId="0" borderId="0" applyFont="0" applyFill="0" applyBorder="0" applyAlignment="0" applyProtection="0"/>
    <xf numFmtId="200" fontId="27" fillId="0" borderId="0" applyFont="0" applyFill="0" applyBorder="0" applyAlignment="0" applyProtection="0"/>
    <xf numFmtId="0" fontId="12" fillId="0" borderId="0" applyFill="0" applyBorder="0" applyProtection="0">
      <alignment horizontal="left" vertical="top"/>
    </xf>
    <xf numFmtId="0" fontId="11" fillId="0" borderId="9" applyNumberFormat="0" applyFont="0" applyFill="0" applyAlignment="0" applyProtection="0"/>
    <xf numFmtId="0" fontId="26" fillId="0" borderId="0" applyNumberFormat="0"/>
    <xf numFmtId="0" fontId="26" fillId="0" borderId="0" applyNumberForma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9" fontId="32" fillId="0" borderId="0" applyFont="0" applyFill="0" applyBorder="0" applyAlignment="0" applyProtection="0"/>
    <xf numFmtId="0" fontId="33" fillId="0" borderId="0"/>
    <xf numFmtId="0" fontId="34" fillId="0" borderId="0"/>
    <xf numFmtId="168" fontId="1" fillId="0" borderId="0" applyFont="0" applyFill="0" applyBorder="0" applyAlignment="0" applyProtection="0"/>
    <xf numFmtId="203" fontId="1"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0" fontId="35" fillId="0" borderId="0"/>
    <xf numFmtId="167" fontId="1" fillId="0" borderId="0" applyFont="0" applyFill="0" applyBorder="0" applyAlignment="0" applyProtection="0"/>
    <xf numFmtId="202" fontId="1" fillId="0" borderId="0" applyFont="0" applyFill="0" applyBorder="0" applyAlignment="0" applyProtection="0"/>
  </cellStyleXfs>
  <cellXfs count="544">
    <xf numFmtId="0" fontId="0" fillId="0" borderId="0" xfId="0"/>
    <xf numFmtId="169" fontId="15" fillId="0" borderId="0" xfId="15" applyNumberFormat="1" applyFont="1"/>
    <xf numFmtId="164" fontId="14" fillId="0" borderId="0" xfId="15" applyFont="1" applyAlignment="1">
      <alignment horizontal="center"/>
    </xf>
    <xf numFmtId="169" fontId="14" fillId="0" borderId="0" xfId="15" applyNumberFormat="1" applyFont="1" applyBorder="1"/>
    <xf numFmtId="0" fontId="15" fillId="0" borderId="0" xfId="50" applyFont="1" applyBorder="1"/>
    <xf numFmtId="0" fontId="14" fillId="0" borderId="0" xfId="50" applyFont="1" applyAlignment="1">
      <alignment horizontal="center"/>
    </xf>
    <xf numFmtId="0" fontId="14" fillId="0" borderId="0" xfId="50" applyFont="1"/>
    <xf numFmtId="0" fontId="15" fillId="0" borderId="0" xfId="50" applyFont="1"/>
    <xf numFmtId="0" fontId="15" fillId="0" borderId="0" xfId="52" applyFont="1" applyBorder="1" applyProtection="1"/>
    <xf numFmtId="0" fontId="15" fillId="0" borderId="0" xfId="52" applyFont="1" applyProtection="1"/>
    <xf numFmtId="0" fontId="14" fillId="0" borderId="8" xfId="52" applyFont="1" applyBorder="1" applyAlignment="1" applyProtection="1">
      <alignment horizontal="center" vertical="center" wrapText="1"/>
    </xf>
    <xf numFmtId="0" fontId="18" fillId="0" borderId="0" xfId="52" applyFont="1" applyBorder="1" applyProtection="1"/>
    <xf numFmtId="0" fontId="14" fillId="0" borderId="0" xfId="52" applyFont="1" applyBorder="1" applyProtection="1"/>
    <xf numFmtId="0" fontId="14" fillId="0" borderId="0" xfId="50" applyFont="1" applyAlignment="1">
      <alignment horizontal="left"/>
    </xf>
    <xf numFmtId="0" fontId="14" fillId="0" borderId="0" xfId="52" applyFont="1" applyProtection="1"/>
    <xf numFmtId="0" fontId="18" fillId="0" borderId="0" xfId="52" applyFont="1" applyProtection="1"/>
    <xf numFmtId="0" fontId="18" fillId="0" borderId="0" xfId="50" applyFont="1"/>
    <xf numFmtId="0" fontId="20" fillId="0" borderId="0" xfId="52" applyFont="1" applyBorder="1" applyProtection="1"/>
    <xf numFmtId="37" fontId="15" fillId="0" borderId="0" xfId="4" applyNumberFormat="1" applyFont="1"/>
    <xf numFmtId="37" fontId="14" fillId="0" borderId="8" xfId="4" applyNumberFormat="1" applyFont="1" applyBorder="1" applyAlignment="1">
      <alignment vertical="top" wrapText="1"/>
    </xf>
    <xf numFmtId="37" fontId="14" fillId="0" borderId="0" xfId="4" applyNumberFormat="1" applyFont="1" applyAlignment="1">
      <alignment vertical="top" wrapText="1"/>
    </xf>
    <xf numFmtId="37" fontId="14" fillId="0" borderId="8" xfId="4" applyNumberFormat="1" applyFont="1" applyBorder="1"/>
    <xf numFmtId="0" fontId="15" fillId="0" borderId="0" xfId="50" applyFont="1" applyAlignment="1">
      <alignment vertical="top" wrapText="1"/>
    </xf>
    <xf numFmtId="0" fontId="15" fillId="0" borderId="0" xfId="50" applyFont="1" applyAlignment="1">
      <alignment vertical="top"/>
    </xf>
    <xf numFmtId="0" fontId="5" fillId="0" borderId="0" xfId="50" applyFont="1"/>
    <xf numFmtId="0" fontId="38" fillId="0" borderId="0" xfId="50" applyFont="1"/>
    <xf numFmtId="0" fontId="36" fillId="0" borderId="0" xfId="50" applyFont="1"/>
    <xf numFmtId="0" fontId="5" fillId="0" borderId="0" xfId="0" applyFont="1"/>
    <xf numFmtId="0" fontId="36" fillId="0" borderId="0" xfId="0" applyFont="1" applyAlignment="1">
      <alignment vertical="top" wrapText="1"/>
    </xf>
    <xf numFmtId="0" fontId="5" fillId="0" borderId="0" xfId="0" applyFont="1" applyAlignment="1">
      <alignment vertical="top" wrapText="1"/>
    </xf>
    <xf numFmtId="196" fontId="15" fillId="0" borderId="0" xfId="4" applyNumberFormat="1" applyFont="1"/>
    <xf numFmtId="0" fontId="38" fillId="0" borderId="0" xfId="0" applyFont="1" applyAlignment="1">
      <alignment vertical="top" wrapText="1"/>
    </xf>
    <xf numFmtId="41" fontId="15" fillId="0" borderId="0" xfId="4" applyNumberFormat="1" applyFont="1" applyFill="1"/>
    <xf numFmtId="0" fontId="15" fillId="0" borderId="0" xfId="50" applyFont="1" applyFill="1"/>
    <xf numFmtId="41" fontId="14" fillId="0" borderId="0" xfId="4" applyNumberFormat="1" applyFont="1" applyFill="1" applyBorder="1" applyAlignment="1">
      <alignment horizontal="right"/>
    </xf>
    <xf numFmtId="0" fontId="14" fillId="0" borderId="0" xfId="50" applyFont="1" applyFill="1"/>
    <xf numFmtId="41" fontId="14" fillId="0" borderId="3" xfId="4" applyNumberFormat="1" applyFont="1" applyFill="1" applyBorder="1"/>
    <xf numFmtId="41" fontId="14" fillId="0" borderId="7" xfId="4" applyNumberFormat="1" applyFont="1" applyFill="1" applyBorder="1" applyAlignment="1">
      <alignment horizontal="right"/>
    </xf>
    <xf numFmtId="41" fontId="15" fillId="0" borderId="0" xfId="4" applyNumberFormat="1" applyFont="1" applyFill="1" applyBorder="1"/>
    <xf numFmtId="41" fontId="14" fillId="0" borderId="0" xfId="4" quotePrefix="1" applyNumberFormat="1" applyFont="1" applyFill="1" applyBorder="1" applyAlignment="1">
      <alignment horizontal="right"/>
    </xf>
    <xf numFmtId="41" fontId="15" fillId="0" borderId="0" xfId="4" applyNumberFormat="1" applyFont="1" applyFill="1" applyAlignment="1">
      <alignment horizontal="right"/>
    </xf>
    <xf numFmtId="0" fontId="38" fillId="0" borderId="0" xfId="50" applyFont="1" applyFill="1"/>
    <xf numFmtId="41" fontId="14" fillId="0" borderId="0" xfId="4" applyNumberFormat="1" applyFont="1" applyFill="1"/>
    <xf numFmtId="41" fontId="38" fillId="0" borderId="0" xfId="4" applyNumberFormat="1" applyFont="1" applyFill="1"/>
    <xf numFmtId="0" fontId="15" fillId="0" borderId="0" xfId="52" applyFont="1" applyFill="1" applyBorder="1" applyProtection="1"/>
    <xf numFmtId="0" fontId="25" fillId="0" borderId="0" xfId="0" applyFont="1" applyFill="1" applyAlignment="1">
      <alignment vertical="top" wrapText="1"/>
    </xf>
    <xf numFmtId="0" fontId="15" fillId="0" borderId="0" xfId="50" applyFont="1" applyFill="1" applyAlignment="1">
      <alignment wrapText="1"/>
    </xf>
    <xf numFmtId="0" fontId="36" fillId="0" borderId="0" xfId="50" applyFont="1" applyFill="1"/>
    <xf numFmtId="0" fontId="36" fillId="0" borderId="0" xfId="0" applyFont="1" applyFill="1" applyAlignment="1">
      <alignment vertical="top" wrapText="1"/>
    </xf>
    <xf numFmtId="0" fontId="37"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xf numFmtId="0" fontId="14" fillId="0" borderId="0" xfId="52" applyFont="1" applyFill="1" applyBorder="1" applyProtection="1"/>
    <xf numFmtId="41" fontId="36" fillId="0" borderId="0" xfId="4" applyNumberFormat="1" applyFont="1" applyFill="1"/>
    <xf numFmtId="0" fontId="36" fillId="0" borderId="0" xfId="0" applyFont="1"/>
    <xf numFmtId="169" fontId="5" fillId="0" borderId="0" xfId="4" applyNumberFormat="1" applyFont="1"/>
    <xf numFmtId="0" fontId="47" fillId="0" borderId="0" xfId="0" applyFont="1" applyFill="1" applyAlignment="1">
      <alignment vertical="top" wrapText="1"/>
    </xf>
    <xf numFmtId="41" fontId="5" fillId="0" borderId="0" xfId="4" applyNumberFormat="1" applyFont="1"/>
    <xf numFmtId="41" fontId="15" fillId="0" borderId="0" xfId="4" applyNumberFormat="1" applyFont="1"/>
    <xf numFmtId="0" fontId="5" fillId="0" borderId="0" xfId="0" applyNumberFormat="1" applyFont="1" applyFill="1" applyBorder="1" applyAlignment="1"/>
    <xf numFmtId="196" fontId="36" fillId="0" borderId="0" xfId="4" applyNumberFormat="1" applyFont="1" applyBorder="1" applyAlignment="1">
      <alignment horizontal="center" wrapText="1"/>
    </xf>
    <xf numFmtId="41" fontId="15" fillId="0" borderId="0" xfId="4" applyNumberFormat="1" applyFont="1" applyBorder="1"/>
    <xf numFmtId="41" fontId="5" fillId="0" borderId="0" xfId="4" applyNumberFormat="1" applyFont="1" applyBorder="1"/>
    <xf numFmtId="169" fontId="15" fillId="0" borderId="0" xfId="4" applyNumberFormat="1" applyFont="1"/>
    <xf numFmtId="3" fontId="36" fillId="0" borderId="0" xfId="0" applyNumberFormat="1" applyFont="1" applyBorder="1" applyAlignment="1">
      <alignment horizontal="right" vertical="top" wrapText="1"/>
    </xf>
    <xf numFmtId="3" fontId="5" fillId="0" borderId="0" xfId="0" applyNumberFormat="1" applyFont="1" applyBorder="1" applyAlignment="1">
      <alignment horizontal="right" vertical="top" wrapText="1"/>
    </xf>
    <xf numFmtId="3" fontId="5" fillId="0" borderId="0" xfId="0" applyNumberFormat="1" applyFont="1"/>
    <xf numFmtId="169" fontId="14" fillId="0" borderId="0" xfId="15" applyNumberFormat="1" applyFont="1" applyFill="1" applyBorder="1"/>
    <xf numFmtId="0" fontId="16" fillId="0" borderId="0" xfId="0" applyFont="1" applyFill="1" applyAlignment="1"/>
    <xf numFmtId="169" fontId="14" fillId="0" borderId="0" xfId="15" applyNumberFormat="1" applyFont="1" applyFill="1" applyAlignment="1">
      <alignment horizontal="left"/>
    </xf>
    <xf numFmtId="169" fontId="15" fillId="0" borderId="0" xfId="15" applyNumberFormat="1" applyFont="1" applyFill="1"/>
    <xf numFmtId="164" fontId="14" fillId="0" borderId="0" xfId="15" applyFont="1" applyFill="1" applyAlignment="1">
      <alignment horizontal="center"/>
    </xf>
    <xf numFmtId="169" fontId="14" fillId="0" borderId="0" xfId="15" applyNumberFormat="1" applyFont="1" applyFill="1" applyBorder="1" applyAlignment="1">
      <alignment horizontal="left"/>
    </xf>
    <xf numFmtId="0" fontId="15" fillId="0" borderId="0" xfId="50" applyFont="1" applyFill="1" applyBorder="1"/>
    <xf numFmtId="169" fontId="15" fillId="0" borderId="0" xfId="15" applyNumberFormat="1" applyFont="1" applyFill="1" applyAlignment="1">
      <alignment horizontal="center"/>
    </xf>
    <xf numFmtId="164" fontId="15" fillId="0" borderId="0" xfId="15" applyFont="1" applyFill="1"/>
    <xf numFmtId="0" fontId="15" fillId="0" borderId="0" xfId="52" applyFont="1" applyFill="1" applyProtection="1"/>
    <xf numFmtId="0" fontId="15" fillId="0" borderId="0" xfId="52" applyFont="1" applyFill="1" applyAlignment="1" applyProtection="1">
      <alignment horizontal="center"/>
    </xf>
    <xf numFmtId="0" fontId="14" fillId="0" borderId="8" xfId="52" applyFont="1" applyFill="1" applyBorder="1" applyAlignment="1" applyProtection="1">
      <alignment horizontal="center" vertical="center" wrapText="1"/>
    </xf>
    <xf numFmtId="0" fontId="14" fillId="0" borderId="8" xfId="52" applyFont="1" applyFill="1" applyBorder="1" applyAlignment="1" applyProtection="1">
      <alignment horizontal="center" wrapText="1"/>
    </xf>
    <xf numFmtId="164" fontId="14" fillId="0" borderId="8" xfId="15" quotePrefix="1" applyFont="1" applyFill="1" applyBorder="1" applyAlignment="1">
      <alignment horizontal="right" vertical="center"/>
    </xf>
    <xf numFmtId="0" fontId="14" fillId="0" borderId="10" xfId="52" applyFont="1" applyFill="1" applyBorder="1" applyAlignment="1" applyProtection="1">
      <alignment horizontal="center" wrapText="1"/>
    </xf>
    <xf numFmtId="0" fontId="14" fillId="0" borderId="1" xfId="52" applyFont="1" applyFill="1" applyBorder="1" applyAlignment="1" applyProtection="1">
      <alignment horizontal="center" wrapText="1"/>
    </xf>
    <xf numFmtId="164" fontId="14" fillId="0" borderId="1" xfId="15" applyFont="1" applyFill="1" applyBorder="1" applyAlignment="1">
      <alignment horizontal="center" vertical="center"/>
    </xf>
    <xf numFmtId="0" fontId="15" fillId="0" borderId="11" xfId="52" applyFont="1" applyFill="1" applyBorder="1" applyProtection="1"/>
    <xf numFmtId="0" fontId="15" fillId="0" borderId="10" xfId="52" applyFont="1" applyFill="1" applyBorder="1" applyProtection="1"/>
    <xf numFmtId="0" fontId="15" fillId="0" borderId="10" xfId="52" applyFont="1" applyFill="1" applyBorder="1" applyAlignment="1" applyProtection="1">
      <alignment horizontal="center"/>
    </xf>
    <xf numFmtId="0" fontId="15" fillId="0" borderId="1" xfId="0" applyFont="1" applyFill="1" applyBorder="1" applyAlignment="1">
      <alignment horizontal="center" vertical="top" wrapText="1"/>
    </xf>
    <xf numFmtId="164" fontId="15" fillId="0" borderId="1" xfId="15" applyFont="1" applyFill="1" applyBorder="1"/>
    <xf numFmtId="0" fontId="19" fillId="0" borderId="12" xfId="52" applyFont="1" applyFill="1" applyBorder="1" applyProtection="1"/>
    <xf numFmtId="0" fontId="19" fillId="0" borderId="13" xfId="47" applyFont="1" applyFill="1" applyBorder="1" applyProtection="1"/>
    <xf numFmtId="0" fontId="19" fillId="0" borderId="13" xfId="47" applyFont="1" applyFill="1" applyBorder="1" applyAlignment="1" applyProtection="1">
      <alignment horizontal="center"/>
    </xf>
    <xf numFmtId="0" fontId="15" fillId="0" borderId="14" xfId="0" applyFont="1" applyFill="1" applyBorder="1" applyAlignment="1">
      <alignment horizontal="center" wrapText="1"/>
    </xf>
    <xf numFmtId="164" fontId="19" fillId="0" borderId="14" xfId="15" applyFont="1" applyFill="1" applyBorder="1" applyAlignment="1">
      <alignment horizontal="right"/>
    </xf>
    <xf numFmtId="0" fontId="15" fillId="0" borderId="12" xfId="52" applyFont="1" applyFill="1" applyBorder="1" applyProtection="1"/>
    <xf numFmtId="0" fontId="15" fillId="0" borderId="13" xfId="52" applyFont="1" applyFill="1" applyBorder="1" applyProtection="1"/>
    <xf numFmtId="0" fontId="15" fillId="0" borderId="13" xfId="52" applyFont="1" applyFill="1" applyBorder="1" applyAlignment="1" applyProtection="1">
      <alignment horizontal="center"/>
    </xf>
    <xf numFmtId="164" fontId="14" fillId="0" borderId="14" xfId="15" applyFont="1" applyFill="1" applyBorder="1" applyAlignment="1">
      <alignment horizontal="right"/>
    </xf>
    <xf numFmtId="164" fontId="15" fillId="0" borderId="14" xfId="15" applyFont="1" applyFill="1" applyBorder="1" applyAlignment="1">
      <alignment horizontal="right"/>
    </xf>
    <xf numFmtId="164" fontId="15" fillId="0" borderId="0" xfId="15" applyFont="1" applyFill="1" applyBorder="1" applyAlignment="1">
      <alignment horizontal="right"/>
    </xf>
    <xf numFmtId="0" fontId="20" fillId="0" borderId="12" xfId="52" applyFont="1" applyFill="1" applyBorder="1" applyProtection="1"/>
    <xf numFmtId="0" fontId="20" fillId="0" borderId="13" xfId="52" applyFont="1" applyFill="1" applyBorder="1" applyProtection="1"/>
    <xf numFmtId="0" fontId="20" fillId="0" borderId="13" xfId="52" applyFont="1" applyFill="1" applyBorder="1" applyAlignment="1" applyProtection="1">
      <alignment horizontal="center"/>
    </xf>
    <xf numFmtId="0" fontId="21" fillId="0" borderId="14" xfId="0" applyFont="1" applyFill="1" applyBorder="1" applyAlignment="1">
      <alignment horizontal="center" wrapText="1"/>
    </xf>
    <xf numFmtId="164" fontId="20" fillId="0" borderId="14" xfId="15" applyFont="1" applyFill="1" applyBorder="1" applyAlignment="1">
      <alignment horizontal="right"/>
    </xf>
    <xf numFmtId="0" fontId="15" fillId="0" borderId="12" xfId="52" quotePrefix="1" applyFont="1" applyFill="1" applyBorder="1" applyAlignment="1" applyProtection="1">
      <alignment horizontal="left"/>
    </xf>
    <xf numFmtId="0" fontId="15" fillId="0" borderId="12" xfId="52" quotePrefix="1" applyFont="1" applyFill="1" applyBorder="1" applyProtection="1"/>
    <xf numFmtId="0" fontId="14" fillId="0" borderId="14" xfId="0" applyFont="1" applyFill="1" applyBorder="1" applyAlignment="1">
      <alignment horizontal="center" wrapText="1"/>
    </xf>
    <xf numFmtId="0" fontId="15" fillId="0" borderId="12" xfId="52" applyFont="1" applyFill="1" applyBorder="1" applyAlignment="1" applyProtection="1">
      <alignment horizontal="left"/>
    </xf>
    <xf numFmtId="0" fontId="15" fillId="0" borderId="0" xfId="52" applyFont="1" applyFill="1" applyBorder="1" applyAlignment="1" applyProtection="1">
      <alignment horizontal="center"/>
    </xf>
    <xf numFmtId="164" fontId="15" fillId="0" borderId="13" xfId="15" applyFont="1" applyFill="1" applyBorder="1" applyAlignment="1">
      <alignment horizontal="right"/>
    </xf>
    <xf numFmtId="0" fontId="20" fillId="0" borderId="12" xfId="52" applyFont="1" applyFill="1" applyBorder="1" applyAlignment="1" applyProtection="1">
      <alignment horizontal="left"/>
    </xf>
    <xf numFmtId="0" fontId="15" fillId="0" borderId="12" xfId="52" quotePrefix="1" applyFont="1" applyFill="1" applyBorder="1" applyAlignment="1" applyProtection="1">
      <alignment horizontal="right"/>
    </xf>
    <xf numFmtId="0" fontId="18" fillId="0" borderId="13" xfId="52" applyFont="1" applyFill="1" applyBorder="1" applyProtection="1"/>
    <xf numFmtId="0" fontId="18" fillId="0" borderId="13" xfId="52" applyFont="1" applyFill="1" applyBorder="1" applyAlignment="1" applyProtection="1">
      <alignment horizontal="center"/>
    </xf>
    <xf numFmtId="0" fontId="15" fillId="0" borderId="14" xfId="52" applyFont="1" applyFill="1" applyBorder="1" applyAlignment="1" applyProtection="1">
      <alignment horizontal="center"/>
    </xf>
    <xf numFmtId="0" fontId="19" fillId="0" borderId="15" xfId="52" applyFont="1" applyFill="1" applyBorder="1" applyAlignment="1" applyProtection="1">
      <alignment horizontal="center"/>
    </xf>
    <xf numFmtId="0" fontId="22" fillId="0" borderId="8" xfId="52" applyFont="1" applyFill="1" applyBorder="1" applyAlignment="1" applyProtection="1">
      <alignment horizontal="center"/>
    </xf>
    <xf numFmtId="164" fontId="19" fillId="0" borderId="8" xfId="15" applyFont="1" applyFill="1" applyBorder="1" applyAlignment="1">
      <alignment horizontal="right"/>
    </xf>
    <xf numFmtId="0" fontId="15" fillId="0" borderId="7" xfId="52" applyFont="1" applyFill="1" applyBorder="1" applyProtection="1"/>
    <xf numFmtId="0" fontId="15" fillId="0" borderId="7" xfId="52" applyFont="1" applyFill="1" applyBorder="1" applyAlignment="1" applyProtection="1">
      <alignment horizontal="center"/>
    </xf>
    <xf numFmtId="0" fontId="15" fillId="0" borderId="11" xfId="52" quotePrefix="1" applyFont="1" applyFill="1" applyBorder="1" applyAlignment="1" applyProtection="1">
      <alignment horizontal="left"/>
    </xf>
    <xf numFmtId="0" fontId="15" fillId="0" borderId="1" xfId="52" applyFont="1" applyFill="1" applyBorder="1" applyAlignment="1" applyProtection="1">
      <alignment horizontal="center"/>
    </xf>
    <xf numFmtId="164" fontId="23" fillId="0" borderId="1" xfId="15" applyFont="1" applyFill="1" applyBorder="1" applyAlignment="1">
      <alignment horizontal="right"/>
    </xf>
    <xf numFmtId="0" fontId="19" fillId="0" borderId="13" xfId="52" applyFont="1" applyFill="1" applyBorder="1" applyProtection="1"/>
    <xf numFmtId="0" fontId="19" fillId="0" borderId="13" xfId="52" applyFont="1" applyFill="1" applyBorder="1" applyAlignment="1" applyProtection="1">
      <alignment horizontal="center"/>
    </xf>
    <xf numFmtId="0" fontId="22" fillId="0" borderId="14" xfId="52" applyFont="1" applyFill="1" applyBorder="1" applyAlignment="1" applyProtection="1">
      <alignment horizontal="center"/>
    </xf>
    <xf numFmtId="0" fontId="14" fillId="0" borderId="13" xfId="52" applyFont="1" applyFill="1" applyBorder="1" applyProtection="1"/>
    <xf numFmtId="0" fontId="14" fillId="0" borderId="13" xfId="52" applyFont="1" applyFill="1" applyBorder="1" applyAlignment="1" applyProtection="1">
      <alignment horizontal="center"/>
    </xf>
    <xf numFmtId="0" fontId="23" fillId="0" borderId="14" xfId="52" applyFont="1" applyFill="1" applyBorder="1" applyAlignment="1" applyProtection="1">
      <alignment horizontal="center"/>
    </xf>
    <xf numFmtId="0" fontId="14" fillId="0" borderId="12" xfId="52" applyFont="1" applyFill="1" applyBorder="1" applyProtection="1"/>
    <xf numFmtId="164" fontId="19" fillId="0" borderId="0" xfId="15" applyFont="1" applyFill="1" applyAlignment="1">
      <alignment horizontal="right"/>
    </xf>
    <xf numFmtId="164" fontId="15" fillId="0" borderId="0" xfId="15" applyFont="1" applyFill="1" applyAlignment="1">
      <alignment horizontal="right"/>
    </xf>
    <xf numFmtId="0" fontId="15" fillId="0" borderId="2" xfId="52" applyFont="1" applyFill="1" applyBorder="1" applyProtection="1"/>
    <xf numFmtId="0" fontId="15" fillId="0" borderId="2" xfId="52" applyFont="1" applyFill="1" applyBorder="1" applyAlignment="1" applyProtection="1">
      <alignment horizontal="center"/>
    </xf>
    <xf numFmtId="0" fontId="5" fillId="0" borderId="12" xfId="52" quotePrefix="1" applyFont="1" applyFill="1" applyBorder="1" applyProtection="1"/>
    <xf numFmtId="164" fontId="15" fillId="0" borderId="14" xfId="15" applyFont="1" applyFill="1" applyBorder="1"/>
    <xf numFmtId="0" fontId="15" fillId="0" borderId="16" xfId="52" applyFont="1" applyFill="1" applyBorder="1" applyProtection="1"/>
    <xf numFmtId="0" fontId="15" fillId="0" borderId="17" xfId="52" applyFont="1" applyFill="1" applyBorder="1" applyAlignment="1" applyProtection="1">
      <alignment horizontal="center"/>
    </xf>
    <xf numFmtId="164" fontId="15" fillId="0" borderId="17" xfId="15" applyFont="1" applyFill="1" applyBorder="1"/>
    <xf numFmtId="14" fontId="14" fillId="0" borderId="0" xfId="4" quotePrefix="1" applyNumberFormat="1" applyFont="1" applyFill="1" applyBorder="1" applyAlignment="1">
      <alignment horizontal="right"/>
    </xf>
    <xf numFmtId="0" fontId="44" fillId="0" borderId="0" xfId="50" applyFont="1" applyAlignment="1">
      <alignment horizontal="center"/>
    </xf>
    <xf numFmtId="196" fontId="5" fillId="0" borderId="0" xfId="4" applyNumberFormat="1" applyFont="1"/>
    <xf numFmtId="0" fontId="41" fillId="0" borderId="0" xfId="50" applyFont="1"/>
    <xf numFmtId="0" fontId="20" fillId="0" borderId="0" xfId="50" applyFont="1"/>
    <xf numFmtId="14" fontId="14" fillId="0" borderId="0" xfId="4" applyNumberFormat="1" applyFont="1" applyBorder="1" applyAlignment="1">
      <alignment horizontal="right"/>
    </xf>
    <xf numFmtId="41" fontId="15" fillId="0" borderId="0" xfId="4" applyNumberFormat="1" applyFont="1" applyAlignment="1">
      <alignment horizontal="right"/>
    </xf>
    <xf numFmtId="41" fontId="14" fillId="0" borderId="7" xfId="4" applyNumberFormat="1" applyFont="1" applyBorder="1" applyAlignment="1">
      <alignment horizontal="right"/>
    </xf>
    <xf numFmtId="41" fontId="14" fillId="0" borderId="0" xfId="4" applyNumberFormat="1" applyFont="1" applyBorder="1" applyAlignment="1">
      <alignment horizontal="right"/>
    </xf>
    <xf numFmtId="0" fontId="41" fillId="0" borderId="0" xfId="50" applyFont="1" applyBorder="1"/>
    <xf numFmtId="41" fontId="36" fillId="0" borderId="0" xfId="4" applyNumberFormat="1" applyFont="1" applyBorder="1"/>
    <xf numFmtId="0" fontId="8" fillId="0" borderId="0" xfId="50" applyFont="1" applyBorder="1"/>
    <xf numFmtId="214" fontId="52" fillId="3" borderId="0" xfId="0" applyNumberFormat="1" applyFont="1" applyFill="1" applyBorder="1"/>
    <xf numFmtId="214" fontId="52" fillId="0" borderId="0" xfId="0" applyNumberFormat="1" applyFont="1" applyBorder="1"/>
    <xf numFmtId="196" fontId="5" fillId="0" borderId="0" xfId="4" applyNumberFormat="1" applyFont="1" applyBorder="1"/>
    <xf numFmtId="0" fontId="53" fillId="0" borderId="0" xfId="50" applyFont="1" applyBorder="1"/>
    <xf numFmtId="0" fontId="38" fillId="0" borderId="0" xfId="50" applyFont="1" applyBorder="1"/>
    <xf numFmtId="41" fontId="15" fillId="3" borderId="0" xfId="4" applyNumberFormat="1" applyFont="1" applyFill="1" applyBorder="1"/>
    <xf numFmtId="0" fontId="43" fillId="0" borderId="0" xfId="50" applyFont="1" applyBorder="1"/>
    <xf numFmtId="41" fontId="14" fillId="0" borderId="3" xfId="4" applyNumberFormat="1" applyFont="1" applyBorder="1"/>
    <xf numFmtId="196" fontId="36" fillId="0" borderId="3" xfId="4" applyNumberFormat="1" applyFont="1" applyBorder="1"/>
    <xf numFmtId="41" fontId="19" fillId="0" borderId="0" xfId="4" applyNumberFormat="1" applyFont="1"/>
    <xf numFmtId="41" fontId="14" fillId="0" borderId="0" xfId="4" applyNumberFormat="1" applyFont="1"/>
    <xf numFmtId="0" fontId="25" fillId="0" borderId="0" xfId="0" applyFont="1" applyAlignment="1">
      <alignment vertical="top" wrapText="1"/>
    </xf>
    <xf numFmtId="0" fontId="43" fillId="0" borderId="0" xfId="50" applyFont="1"/>
    <xf numFmtId="0" fontId="41" fillId="0" borderId="0" xfId="50" applyFont="1" applyAlignment="1">
      <alignment vertical="top" wrapText="1"/>
    </xf>
    <xf numFmtId="41" fontId="14" fillId="0" borderId="7" xfId="4" applyNumberFormat="1" applyFont="1" applyBorder="1" applyAlignment="1">
      <alignment horizontal="right" vertical="top" wrapText="1"/>
    </xf>
    <xf numFmtId="196" fontId="5" fillId="0" borderId="0" xfId="4" applyNumberFormat="1" applyFont="1" applyBorder="1" applyAlignment="1">
      <alignment horizontal="center" wrapText="1"/>
    </xf>
    <xf numFmtId="0" fontId="25" fillId="0" borderId="0" xfId="0" applyFont="1" applyBorder="1" applyAlignment="1">
      <alignment vertical="top" wrapText="1"/>
    </xf>
    <xf numFmtId="41" fontId="18" fillId="0" borderId="0" xfId="4" applyNumberFormat="1" applyFont="1" applyBorder="1"/>
    <xf numFmtId="41" fontId="18" fillId="3" borderId="0" xfId="4" applyNumberFormat="1" applyFont="1" applyFill="1"/>
    <xf numFmtId="41" fontId="18" fillId="0" borderId="0" xfId="4" applyNumberFormat="1" applyFont="1"/>
    <xf numFmtId="41" fontId="15" fillId="3" borderId="0" xfId="4" applyNumberFormat="1" applyFont="1" applyFill="1"/>
    <xf numFmtId="0" fontId="20" fillId="0" borderId="0" xfId="0" applyFont="1"/>
    <xf numFmtId="41" fontId="19" fillId="0" borderId="0" xfId="4" applyNumberFormat="1" applyFont="1" applyBorder="1"/>
    <xf numFmtId="41" fontId="14" fillId="0" borderId="0" xfId="4" applyNumberFormat="1" applyFont="1" applyBorder="1"/>
    <xf numFmtId="196" fontId="49" fillId="0" borderId="8" xfId="4" applyNumberFormat="1" applyFont="1" applyBorder="1" applyAlignment="1">
      <alignment horizontal="right" vertical="top" wrapText="1"/>
    </xf>
    <xf numFmtId="37" fontId="15" fillId="0" borderId="8" xfId="4" applyNumberFormat="1" applyFont="1" applyBorder="1"/>
    <xf numFmtId="196" fontId="16" fillId="0" borderId="8" xfId="4" applyNumberFormat="1" applyFont="1" applyBorder="1"/>
    <xf numFmtId="196" fontId="49" fillId="0" borderId="8" xfId="4" applyNumberFormat="1" applyFont="1" applyBorder="1"/>
    <xf numFmtId="37" fontId="15" fillId="3" borderId="8" xfId="4" applyNumberFormat="1" applyFont="1" applyFill="1" applyBorder="1"/>
    <xf numFmtId="196" fontId="16" fillId="3" borderId="8" xfId="4" applyNumberFormat="1" applyFont="1" applyFill="1" applyBorder="1"/>
    <xf numFmtId="37" fontId="14" fillId="3" borderId="8" xfId="4" applyNumberFormat="1" applyFont="1" applyFill="1" applyBorder="1"/>
    <xf numFmtId="196" fontId="49" fillId="3" borderId="8" xfId="4" applyNumberFormat="1" applyFont="1" applyFill="1" applyBorder="1"/>
    <xf numFmtId="0" fontId="5" fillId="0" borderId="0" xfId="51" applyFont="1"/>
    <xf numFmtId="37" fontId="14" fillId="0" borderId="18" xfId="4" applyNumberFormat="1" applyFont="1" applyBorder="1"/>
    <xf numFmtId="37" fontId="14" fillId="3" borderId="18" xfId="4" applyNumberFormat="1" applyFont="1" applyFill="1" applyBorder="1"/>
    <xf numFmtId="196" fontId="49" fillId="3" borderId="18" xfId="4" applyNumberFormat="1" applyFont="1" applyFill="1" applyBorder="1"/>
    <xf numFmtId="37" fontId="15" fillId="3" borderId="0" xfId="4" applyNumberFormat="1" applyFont="1" applyFill="1"/>
    <xf numFmtId="196" fontId="16" fillId="3" borderId="0" xfId="4" applyNumberFormat="1" applyFont="1" applyFill="1"/>
    <xf numFmtId="196" fontId="49" fillId="3" borderId="0" xfId="4" applyNumberFormat="1" applyFont="1" applyFill="1" applyAlignment="1">
      <alignment horizontal="right"/>
    </xf>
    <xf numFmtId="41" fontId="5" fillId="3" borderId="0" xfId="4" applyNumberFormat="1" applyFont="1" applyFill="1" applyBorder="1" applyAlignment="1">
      <alignment horizontal="right"/>
    </xf>
    <xf numFmtId="196" fontId="5" fillId="3" borderId="0" xfId="4" applyNumberFormat="1" applyFont="1" applyFill="1" applyBorder="1"/>
    <xf numFmtId="0" fontId="15" fillId="3" borderId="0" xfId="50" applyFont="1" applyFill="1" applyBorder="1"/>
    <xf numFmtId="41" fontId="5" fillId="3" borderId="0" xfId="4" applyNumberFormat="1" applyFont="1" applyFill="1" applyBorder="1"/>
    <xf numFmtId="41" fontId="14" fillId="3" borderId="3" xfId="4" applyNumberFormat="1" applyFont="1" applyFill="1" applyBorder="1"/>
    <xf numFmtId="41" fontId="14" fillId="3" borderId="0" xfId="4" applyNumberFormat="1" applyFont="1" applyFill="1" applyBorder="1"/>
    <xf numFmtId="41" fontId="19" fillId="3" borderId="0" xfId="4" applyNumberFormat="1" applyFont="1" applyFill="1"/>
    <xf numFmtId="196" fontId="5" fillId="3" borderId="0" xfId="4" applyNumberFormat="1" applyFont="1" applyFill="1"/>
    <xf numFmtId="0" fontId="15" fillId="3" borderId="0" xfId="50" applyFont="1" applyFill="1"/>
    <xf numFmtId="0" fontId="41" fillId="0" borderId="0" xfId="50" applyFont="1" applyAlignment="1">
      <alignment wrapText="1"/>
    </xf>
    <xf numFmtId="0" fontId="15" fillId="0" borderId="0" xfId="50" applyFont="1" applyAlignment="1">
      <alignment wrapText="1"/>
    </xf>
    <xf numFmtId="41" fontId="14" fillId="0" borderId="7" xfId="4" applyNumberFormat="1" applyFont="1" applyBorder="1" applyAlignment="1">
      <alignment horizontal="right" wrapText="1"/>
    </xf>
    <xf numFmtId="0" fontId="37" fillId="0" borderId="0" xfId="50" applyFont="1"/>
    <xf numFmtId="41" fontId="36" fillId="0" borderId="0" xfId="4" applyNumberFormat="1" applyFont="1"/>
    <xf numFmtId="41" fontId="37" fillId="0" borderId="0" xfId="4" applyNumberFormat="1" applyFont="1"/>
    <xf numFmtId="196" fontId="36" fillId="0" borderId="0" xfId="4" applyNumberFormat="1" applyFont="1"/>
    <xf numFmtId="9" fontId="18" fillId="0" borderId="0" xfId="53" applyFont="1"/>
    <xf numFmtId="41" fontId="15" fillId="0" borderId="0" xfId="50" applyNumberFormat="1" applyFont="1"/>
    <xf numFmtId="169" fontId="5" fillId="3" borderId="0" xfId="4" applyNumberFormat="1" applyFont="1" applyFill="1" applyBorder="1"/>
    <xf numFmtId="214" fontId="55" fillId="3" borderId="0" xfId="0" applyNumberFormat="1" applyFont="1" applyFill="1" applyBorder="1"/>
    <xf numFmtId="169" fontId="5" fillId="3" borderId="0" xfId="4" applyNumberFormat="1" applyFont="1" applyFill="1" applyBorder="1" applyAlignment="1">
      <alignment horizontal="right"/>
    </xf>
    <xf numFmtId="41" fontId="5" fillId="0" borderId="0" xfId="0" applyNumberFormat="1" applyFont="1"/>
    <xf numFmtId="0" fontId="36" fillId="0" borderId="0" xfId="52" applyFont="1" applyBorder="1" applyProtection="1"/>
    <xf numFmtId="196" fontId="15" fillId="0" borderId="0" xfId="4" applyNumberFormat="1" applyFont="1" applyBorder="1"/>
    <xf numFmtId="196" fontId="15" fillId="0" borderId="0" xfId="50" applyNumberFormat="1" applyFont="1"/>
    <xf numFmtId="164" fontId="15" fillId="0" borderId="0" xfId="15" applyFont="1" applyBorder="1"/>
    <xf numFmtId="41" fontId="15" fillId="0" borderId="0" xfId="50" applyNumberFormat="1" applyFont="1" applyBorder="1"/>
    <xf numFmtId="164" fontId="36" fillId="3" borderId="0" xfId="15" applyFont="1" applyFill="1" applyBorder="1"/>
    <xf numFmtId="196" fontId="52" fillId="3" borderId="0" xfId="4" applyNumberFormat="1" applyFont="1" applyFill="1" applyBorder="1"/>
    <xf numFmtId="196" fontId="15" fillId="3" borderId="0" xfId="4" applyNumberFormat="1" applyFont="1" applyFill="1"/>
    <xf numFmtId="169" fontId="5" fillId="3" borderId="0" xfId="4" applyNumberFormat="1" applyFont="1" applyFill="1"/>
    <xf numFmtId="0" fontId="53" fillId="0" borderId="0" xfId="50" applyFont="1"/>
    <xf numFmtId="41" fontId="38" fillId="0" borderId="0" xfId="4" applyNumberFormat="1" applyFont="1"/>
    <xf numFmtId="9" fontId="15" fillId="0" borderId="0" xfId="53" applyFont="1"/>
    <xf numFmtId="215" fontId="19" fillId="0" borderId="0" xfId="4" applyNumberFormat="1" applyFont="1"/>
    <xf numFmtId="0" fontId="20" fillId="0" borderId="0" xfId="52" applyFont="1" applyBorder="1" applyAlignment="1" applyProtection="1">
      <alignment horizontal="justify" wrapText="1"/>
    </xf>
    <xf numFmtId="0" fontId="41" fillId="0" borderId="0" xfId="50" applyFont="1" applyAlignment="1">
      <alignment horizontal="center"/>
    </xf>
    <xf numFmtId="0" fontId="43" fillId="0" borderId="0" xfId="50" applyFont="1" applyAlignment="1">
      <alignment horizontal="center"/>
    </xf>
    <xf numFmtId="0" fontId="38" fillId="0" borderId="0" xfId="50" applyFont="1" applyAlignment="1">
      <alignment horizontal="left" indent="1"/>
    </xf>
    <xf numFmtId="0" fontId="41" fillId="0" borderId="0" xfId="50" applyFont="1" applyAlignment="1"/>
    <xf numFmtId="0" fontId="36" fillId="0" borderId="0" xfId="50" applyFont="1" applyAlignment="1">
      <alignment wrapText="1"/>
    </xf>
    <xf numFmtId="41" fontId="39" fillId="0" borderId="0" xfId="4" applyNumberFormat="1" applyFont="1"/>
    <xf numFmtId="214" fontId="15" fillId="0" borderId="0" xfId="50" applyNumberFormat="1" applyFont="1" applyBorder="1"/>
    <xf numFmtId="0" fontId="15" fillId="3" borderId="0" xfId="52" applyFont="1" applyFill="1" applyBorder="1" applyProtection="1"/>
    <xf numFmtId="214" fontId="57" fillId="3" borderId="0" xfId="0" applyNumberFormat="1" applyFont="1" applyFill="1" applyBorder="1"/>
    <xf numFmtId="3" fontId="58" fillId="3" borderId="0" xfId="4" applyNumberFormat="1" applyFont="1" applyFill="1" applyBorder="1"/>
    <xf numFmtId="14" fontId="14" fillId="0" borderId="0" xfId="4" quotePrefix="1" applyNumberFormat="1" applyFont="1" applyBorder="1" applyAlignment="1">
      <alignment horizontal="right"/>
    </xf>
    <xf numFmtId="0" fontId="44" fillId="0" borderId="0" xfId="50" applyFont="1" applyAlignment="1">
      <alignment vertical="top"/>
    </xf>
    <xf numFmtId="0" fontId="42" fillId="0" borderId="0" xfId="50" applyFont="1" applyAlignment="1">
      <alignment vertical="top"/>
    </xf>
    <xf numFmtId="41" fontId="42" fillId="0" borderId="0" xfId="4" applyNumberFormat="1" applyFont="1" applyAlignment="1">
      <alignment horizontal="right" vertical="top" wrapText="1"/>
    </xf>
    <xf numFmtId="41" fontId="42" fillId="0" borderId="0" xfId="4" applyNumberFormat="1" applyFont="1" applyAlignment="1">
      <alignment horizontal="right" vertical="top"/>
    </xf>
    <xf numFmtId="0" fontId="41" fillId="0" borderId="0" xfId="50" applyFont="1" applyAlignment="1">
      <alignment vertical="top"/>
    </xf>
    <xf numFmtId="41" fontId="15" fillId="0" borderId="0" xfId="4" applyNumberFormat="1" applyFont="1" applyAlignment="1">
      <alignment vertical="top"/>
    </xf>
    <xf numFmtId="41" fontId="15" fillId="0" borderId="0" xfId="4" applyNumberFormat="1" applyFont="1" applyAlignment="1">
      <alignment horizontal="right" vertical="top"/>
    </xf>
    <xf numFmtId="0" fontId="37" fillId="0" borderId="0" xfId="0" applyFont="1"/>
    <xf numFmtId="41" fontId="14" fillId="0" borderId="0" xfId="4" quotePrefix="1" applyNumberFormat="1" applyFont="1" applyBorder="1" applyAlignment="1">
      <alignment horizontal="right"/>
    </xf>
    <xf numFmtId="0" fontId="14" fillId="0" borderId="0" xfId="50" applyFont="1" applyAlignment="1">
      <alignment horizontal="justify" wrapText="1"/>
    </xf>
    <xf numFmtId="0" fontId="5" fillId="0" borderId="0" xfId="50" applyFont="1" applyAlignment="1">
      <alignment horizontal="justify" wrapText="1"/>
    </xf>
    <xf numFmtId="0" fontId="15" fillId="0" borderId="0" xfId="50" applyFont="1" applyAlignment="1">
      <alignment horizontal="justify" wrapText="1"/>
    </xf>
    <xf numFmtId="0" fontId="5" fillId="0" borderId="0" xfId="0" applyFont="1" applyAlignment="1">
      <alignment horizontal="justify"/>
    </xf>
    <xf numFmtId="41" fontId="39" fillId="3" borderId="0" xfId="4" applyNumberFormat="1" applyFont="1" applyFill="1" applyBorder="1"/>
    <xf numFmtId="41" fontId="39" fillId="0" borderId="0" xfId="4" applyNumberFormat="1" applyFont="1" applyBorder="1"/>
    <xf numFmtId="37" fontId="22" fillId="0" borderId="0" xfId="4" applyNumberFormat="1" applyFont="1"/>
    <xf numFmtId="196" fontId="22" fillId="0" borderId="0" xfId="51" applyNumberFormat="1" applyFont="1"/>
    <xf numFmtId="0" fontId="16" fillId="0" borderId="0" xfId="52" applyFont="1" applyFill="1" applyBorder="1" applyProtection="1"/>
    <xf numFmtId="0" fontId="16" fillId="0" borderId="0" xfId="0" applyFont="1" applyBorder="1"/>
    <xf numFmtId="0" fontId="50" fillId="0" borderId="0" xfId="50" applyFont="1" applyBorder="1"/>
    <xf numFmtId="0" fontId="50" fillId="0" borderId="0" xfId="0" applyFont="1" applyBorder="1"/>
    <xf numFmtId="0" fontId="16" fillId="0" borderId="0" xfId="50" quotePrefix="1" applyFont="1" applyBorder="1"/>
    <xf numFmtId="0" fontId="16" fillId="0" borderId="0" xfId="0" applyFont="1" applyFill="1" applyBorder="1"/>
    <xf numFmtId="169" fontId="59" fillId="3" borderId="0" xfId="4" applyNumberFormat="1" applyFont="1" applyFill="1" applyBorder="1"/>
    <xf numFmtId="3" fontId="5" fillId="0" borderId="0" xfId="50" applyNumberFormat="1" applyFont="1"/>
    <xf numFmtId="3" fontId="15" fillId="0" borderId="0" xfId="4" applyNumberFormat="1" applyFont="1"/>
    <xf numFmtId="164" fontId="36" fillId="0" borderId="14" xfId="15" applyFont="1" applyFill="1" applyBorder="1" applyAlignment="1">
      <alignment horizontal="right"/>
    </xf>
    <xf numFmtId="0" fontId="39" fillId="0" borderId="0" xfId="50" applyFont="1" applyBorder="1"/>
    <xf numFmtId="0" fontId="52" fillId="0" borderId="0" xfId="0" applyNumberFormat="1" applyFont="1" applyBorder="1" applyAlignment="1"/>
    <xf numFmtId="41" fontId="37" fillId="0" borderId="0" xfId="4" quotePrefix="1" applyNumberFormat="1" applyFont="1" applyAlignment="1">
      <alignment horizontal="right"/>
    </xf>
    <xf numFmtId="0" fontId="62" fillId="0" borderId="0" xfId="52" applyFont="1" applyFill="1" applyProtection="1"/>
    <xf numFmtId="0" fontId="62" fillId="0" borderId="0" xfId="52" applyFont="1" applyFill="1" applyAlignment="1" applyProtection="1"/>
    <xf numFmtId="0" fontId="48" fillId="0" borderId="0" xfId="52" applyFont="1" applyBorder="1" applyAlignment="1" applyProtection="1">
      <alignment horizontal="justify" wrapText="1"/>
    </xf>
    <xf numFmtId="0" fontId="62" fillId="0" borderId="0" xfId="52" applyFont="1" applyFill="1" applyAlignment="1" applyProtection="1">
      <alignment horizontal="left"/>
    </xf>
    <xf numFmtId="196" fontId="49" fillId="0" borderId="8" xfId="4" applyNumberFormat="1" applyFont="1" applyBorder="1" applyAlignment="1">
      <alignment horizontal="center" vertical="top"/>
    </xf>
    <xf numFmtId="41" fontId="54" fillId="3" borderId="0" xfId="4" applyNumberFormat="1" applyFont="1" applyFill="1" applyBorder="1" applyAlignment="1">
      <alignment horizontal="right"/>
    </xf>
    <xf numFmtId="214" fontId="63" fillId="0" borderId="0" xfId="0" applyNumberFormat="1" applyFont="1" applyBorder="1"/>
    <xf numFmtId="214" fontId="57" fillId="0" borderId="0" xfId="0" applyNumberFormat="1" applyFont="1" applyBorder="1"/>
    <xf numFmtId="0" fontId="38" fillId="0" borderId="0" xfId="52" applyFont="1" applyProtection="1"/>
    <xf numFmtId="196" fontId="36" fillId="0" borderId="19" xfId="4" applyNumberFormat="1" applyFont="1" applyFill="1" applyBorder="1" applyAlignment="1">
      <alignment horizontal="center"/>
    </xf>
    <xf numFmtId="14" fontId="13" fillId="0" borderId="8" xfId="1" applyNumberFormat="1" applyFont="1" applyBorder="1" applyAlignment="1" applyProtection="1">
      <alignment horizontal="center" vertical="center" wrapText="1"/>
    </xf>
    <xf numFmtId="0" fontId="15" fillId="0" borderId="15" xfId="52" applyFont="1" applyFill="1" applyBorder="1" applyProtection="1"/>
    <xf numFmtId="0" fontId="15" fillId="0" borderId="1" xfId="52" applyFont="1" applyFill="1" applyBorder="1" applyProtection="1"/>
    <xf numFmtId="0" fontId="15" fillId="0" borderId="14" xfId="52" applyFont="1" applyFill="1" applyBorder="1" applyProtection="1"/>
    <xf numFmtId="196" fontId="15" fillId="0" borderId="14" xfId="4" applyNumberFormat="1" applyFont="1" applyFill="1" applyBorder="1"/>
    <xf numFmtId="0" fontId="15" fillId="0" borderId="17" xfId="52" applyFont="1" applyFill="1" applyBorder="1" applyProtection="1"/>
    <xf numFmtId="196" fontId="14" fillId="0" borderId="14" xfId="4" applyNumberFormat="1" applyFont="1" applyFill="1" applyBorder="1"/>
    <xf numFmtId="196" fontId="5" fillId="0" borderId="14" xfId="4" applyNumberFormat="1" applyFont="1" applyFill="1" applyBorder="1"/>
    <xf numFmtId="0" fontId="14" fillId="0" borderId="20" xfId="50" applyFont="1" applyBorder="1"/>
    <xf numFmtId="0" fontId="14" fillId="0" borderId="20" xfId="50" quotePrefix="1" applyFont="1" applyBorder="1" applyAlignment="1">
      <alignment horizontal="center"/>
    </xf>
    <xf numFmtId="164" fontId="14" fillId="0" borderId="20" xfId="15" applyFont="1" applyBorder="1"/>
    <xf numFmtId="0" fontId="14" fillId="0" borderId="20" xfId="50" applyFont="1" applyBorder="1" applyAlignment="1">
      <alignment horizontal="center"/>
    </xf>
    <xf numFmtId="0" fontId="15" fillId="0" borderId="20" xfId="50" applyFont="1" applyBorder="1"/>
    <xf numFmtId="0" fontId="15" fillId="0" borderId="20" xfId="50" quotePrefix="1" applyFont="1" applyBorder="1" applyAlignment="1">
      <alignment horizontal="center"/>
    </xf>
    <xf numFmtId="164" fontId="25" fillId="0" borderId="20" xfId="15" applyFont="1" applyBorder="1"/>
    <xf numFmtId="164" fontId="21" fillId="0" borderId="20" xfId="15" applyFont="1" applyBorder="1"/>
    <xf numFmtId="164" fontId="36" fillId="0" borderId="20" xfId="50" applyNumberFormat="1" applyFont="1" applyBorder="1"/>
    <xf numFmtId="0" fontId="15" fillId="0" borderId="20" xfId="50" applyFont="1" applyBorder="1" applyAlignment="1">
      <alignment horizontal="center"/>
    </xf>
    <xf numFmtId="0" fontId="15" fillId="0" borderId="20" xfId="50" applyFont="1" applyBorder="1" applyAlignment="1">
      <alignment wrapText="1" shrinkToFit="1"/>
    </xf>
    <xf numFmtId="164" fontId="25" fillId="3" borderId="20" xfId="15" applyFont="1" applyFill="1" applyBorder="1"/>
    <xf numFmtId="164" fontId="15" fillId="0" borderId="20" xfId="15" applyFont="1" applyBorder="1"/>
    <xf numFmtId="0" fontId="15" fillId="0" borderId="20" xfId="50" applyFont="1" applyBorder="1" applyAlignment="1">
      <alignment wrapText="1"/>
    </xf>
    <xf numFmtId="164" fontId="15" fillId="0" borderId="20" xfId="15" applyFont="1" applyBorder="1" applyAlignment="1">
      <alignment horizontal="center"/>
    </xf>
    <xf numFmtId="0" fontId="15" fillId="0" borderId="21" xfId="50" applyFont="1" applyBorder="1"/>
    <xf numFmtId="0" fontId="15" fillId="0" borderId="21" xfId="50" applyFont="1" applyBorder="1" applyAlignment="1">
      <alignment horizontal="center"/>
    </xf>
    <xf numFmtId="169" fontId="5" fillId="0" borderId="0" xfId="4" applyNumberFormat="1" applyFont="1" applyFill="1"/>
    <xf numFmtId="41" fontId="22" fillId="0" borderId="0" xfId="4" applyNumberFormat="1" applyFont="1"/>
    <xf numFmtId="14" fontId="14" fillId="0" borderId="0" xfId="4" quotePrefix="1" applyNumberFormat="1" applyFont="1" applyBorder="1" applyAlignment="1">
      <alignment horizontal="right" vertical="top" wrapText="1"/>
    </xf>
    <xf numFmtId="41" fontId="16" fillId="0" borderId="0" xfId="4" applyNumberFormat="1" applyFont="1" applyFill="1" applyBorder="1"/>
    <xf numFmtId="196" fontId="5" fillId="0" borderId="0" xfId="4" applyNumberFormat="1" applyFont="1" applyBorder="1" applyAlignment="1">
      <alignment horizontal="center"/>
    </xf>
    <xf numFmtId="41" fontId="5" fillId="0" borderId="0" xfId="4" applyNumberFormat="1" applyFont="1" applyFill="1" applyBorder="1"/>
    <xf numFmtId="14" fontId="13" fillId="0" borderId="0" xfId="4" applyNumberFormat="1" applyFont="1" applyFill="1" applyBorder="1" applyAlignment="1">
      <alignment horizontal="center"/>
    </xf>
    <xf numFmtId="41" fontId="38" fillId="0" borderId="0" xfId="50" applyNumberFormat="1" applyFont="1" applyBorder="1"/>
    <xf numFmtId="196" fontId="5" fillId="3" borderId="0" xfId="4" applyNumberFormat="1" applyFont="1" applyFill="1" applyBorder="1" applyAlignment="1">
      <alignment horizontal="center" wrapText="1"/>
    </xf>
    <xf numFmtId="0" fontId="20" fillId="3" borderId="0" xfId="50" applyFont="1" applyFill="1"/>
    <xf numFmtId="0" fontId="20" fillId="3" borderId="0" xfId="52" applyFont="1" applyFill="1" applyBorder="1" applyProtection="1"/>
    <xf numFmtId="164" fontId="36" fillId="0" borderId="20" xfId="15" applyFont="1" applyBorder="1"/>
    <xf numFmtId="164" fontId="15" fillId="0" borderId="0" xfId="50" applyNumberFormat="1" applyFont="1"/>
    <xf numFmtId="0" fontId="62" fillId="0" borderId="0" xfId="52" applyFont="1" applyFill="1" applyAlignment="1" applyProtection="1">
      <alignment horizontal="center"/>
    </xf>
    <xf numFmtId="164" fontId="15" fillId="0" borderId="20" xfId="50" applyNumberFormat="1" applyFont="1" applyBorder="1"/>
    <xf numFmtId="14" fontId="14" fillId="0" borderId="0" xfId="4" applyNumberFormat="1" applyFont="1" applyFill="1" applyBorder="1" applyAlignment="1">
      <alignment horizontal="right"/>
    </xf>
    <xf numFmtId="41" fontId="36" fillId="0" borderId="0" xfId="50" applyNumberFormat="1" applyFont="1"/>
    <xf numFmtId="41" fontId="38" fillId="0" borderId="0" xfId="4" applyNumberFormat="1" applyFont="1" applyFill="1" applyBorder="1"/>
    <xf numFmtId="214" fontId="65" fillId="0" borderId="0" xfId="0" applyNumberFormat="1" applyFont="1" applyBorder="1"/>
    <xf numFmtId="41" fontId="14" fillId="0" borderId="0" xfId="4" applyNumberFormat="1" applyFont="1" applyFill="1" applyBorder="1"/>
    <xf numFmtId="41" fontId="22" fillId="3" borderId="0" xfId="4" applyNumberFormat="1" applyFont="1" applyFill="1" applyBorder="1"/>
    <xf numFmtId="196" fontId="45" fillId="0" borderId="0" xfId="4" applyNumberFormat="1" applyFont="1" applyFill="1" applyBorder="1" applyAlignment="1">
      <alignment horizontal="center" wrapText="1"/>
    </xf>
    <xf numFmtId="196" fontId="45" fillId="3" borderId="0" xfId="4" applyNumberFormat="1" applyFont="1" applyFill="1" applyBorder="1" applyAlignment="1">
      <alignment horizontal="center" wrapText="1"/>
    </xf>
    <xf numFmtId="0" fontId="41" fillId="3" borderId="0" xfId="50" applyFont="1" applyFill="1"/>
    <xf numFmtId="41" fontId="14" fillId="3" borderId="7" xfId="4" applyNumberFormat="1" applyFont="1" applyFill="1" applyBorder="1" applyAlignment="1">
      <alignment horizontal="right"/>
    </xf>
    <xf numFmtId="0" fontId="5" fillId="3" borderId="0" xfId="0" applyFont="1" applyFill="1" applyBorder="1" applyAlignment="1">
      <alignment vertical="top" wrapText="1"/>
    </xf>
    <xf numFmtId="0" fontId="52" fillId="3" borderId="0" xfId="0" applyNumberFormat="1" applyFont="1" applyFill="1" applyBorder="1" applyAlignment="1"/>
    <xf numFmtId="196" fontId="52" fillId="3" borderId="0" xfId="4" applyNumberFormat="1" applyFont="1" applyFill="1" applyBorder="1" applyAlignment="1"/>
    <xf numFmtId="0" fontId="14" fillId="3" borderId="0" xfId="50" applyFont="1" applyFill="1"/>
    <xf numFmtId="41" fontId="14" fillId="3" borderId="0" xfId="4" applyNumberFormat="1" applyFont="1" applyFill="1"/>
    <xf numFmtId="196" fontId="56" fillId="3" borderId="0" xfId="4" applyNumberFormat="1" applyFont="1" applyFill="1" applyBorder="1" applyAlignment="1">
      <alignment horizontal="center" wrapText="1"/>
    </xf>
    <xf numFmtId="41" fontId="15" fillId="3" borderId="0" xfId="50" applyNumberFormat="1" applyFont="1" applyFill="1"/>
    <xf numFmtId="3" fontId="67" fillId="3" borderId="20" xfId="0" applyNumberFormat="1" applyFont="1" applyFill="1" applyBorder="1"/>
    <xf numFmtId="0" fontId="14" fillId="0" borderId="1" xfId="50" applyFont="1" applyBorder="1" applyAlignment="1">
      <alignment horizontal="center" vertical="center" wrapText="1"/>
    </xf>
    <xf numFmtId="14" fontId="13" fillId="0" borderId="1" xfId="1" applyNumberFormat="1" applyFont="1" applyBorder="1" applyAlignment="1" applyProtection="1">
      <alignment horizontal="center" vertical="center" wrapText="1"/>
    </xf>
    <xf numFmtId="0" fontId="14" fillId="0" borderId="18" xfId="50" applyFont="1" applyBorder="1" applyAlignment="1">
      <alignment horizontal="center" vertical="center" wrapText="1"/>
    </xf>
    <xf numFmtId="196" fontId="14" fillId="0" borderId="20" xfId="4" applyNumberFormat="1" applyFont="1" applyBorder="1"/>
    <xf numFmtId="0" fontId="15" fillId="0" borderId="20" xfId="50" applyFont="1" applyBorder="1" applyAlignment="1">
      <alignment horizontal="right"/>
    </xf>
    <xf numFmtId="0" fontId="15" fillId="0" borderId="20" xfId="50" quotePrefix="1" applyFont="1" applyBorder="1" applyAlignment="1">
      <alignment horizontal="right"/>
    </xf>
    <xf numFmtId="196" fontId="36" fillId="0" borderId="20" xfId="4" applyNumberFormat="1" applyFont="1" applyBorder="1"/>
    <xf numFmtId="0" fontId="15" fillId="0" borderId="20" xfId="50" applyFont="1" applyBorder="1" applyAlignment="1">
      <alignment horizontal="left"/>
    </xf>
    <xf numFmtId="41" fontId="14" fillId="3" borderId="22" xfId="4" applyNumberFormat="1" applyFont="1" applyFill="1" applyBorder="1"/>
    <xf numFmtId="196" fontId="36" fillId="0" borderId="5" xfId="4" applyNumberFormat="1" applyFont="1" applyFill="1" applyBorder="1" applyAlignment="1">
      <alignment horizontal="center"/>
    </xf>
    <xf numFmtId="164" fontId="14" fillId="0" borderId="15" xfId="15" applyFont="1" applyFill="1" applyBorder="1" applyAlignment="1">
      <alignment horizontal="center" vertical="center"/>
    </xf>
    <xf numFmtId="164" fontId="15" fillId="0" borderId="0" xfId="15" applyNumberFormat="1" applyFont="1" applyFill="1" applyBorder="1"/>
    <xf numFmtId="196" fontId="15" fillId="0" borderId="0" xfId="52" applyNumberFormat="1" applyFont="1" applyProtection="1"/>
    <xf numFmtId="196" fontId="62" fillId="0" borderId="0" xfId="4" applyNumberFormat="1" applyFont="1" applyFill="1" applyAlignment="1"/>
    <xf numFmtId="214" fontId="63" fillId="0" borderId="8" xfId="0" applyNumberFormat="1" applyFont="1" applyBorder="1"/>
    <xf numFmtId="0" fontId="14" fillId="0" borderId="20" xfId="52" applyFont="1" applyBorder="1" applyProtection="1"/>
    <xf numFmtId="0" fontId="14" fillId="0" borderId="20" xfId="52" quotePrefix="1" applyFont="1" applyBorder="1" applyAlignment="1" applyProtection="1">
      <alignment horizontal="center"/>
    </xf>
    <xf numFmtId="0" fontId="14" fillId="0" borderId="20" xfId="0" applyFont="1" applyBorder="1" applyAlignment="1">
      <alignment horizontal="center" wrapText="1"/>
    </xf>
    <xf numFmtId="196" fontId="14" fillId="0" borderId="20" xfId="4" applyNumberFormat="1" applyFont="1" applyBorder="1" applyAlignment="1">
      <alignment horizontal="center" wrapText="1"/>
    </xf>
    <xf numFmtId="0" fontId="15" fillId="0" borderId="20" xfId="52" quotePrefix="1" applyFont="1" applyBorder="1" applyAlignment="1" applyProtection="1">
      <alignment horizontal="center"/>
    </xf>
    <xf numFmtId="0" fontId="14" fillId="0" borderId="20" xfId="52" applyFont="1" applyBorder="1" applyAlignment="1" applyProtection="1"/>
    <xf numFmtId="0" fontId="14" fillId="0" borderId="20" xfId="52" applyFont="1" applyBorder="1" applyAlignment="1" applyProtection="1">
      <alignment horizontal="center"/>
    </xf>
    <xf numFmtId="0" fontId="15" fillId="0" borderId="20" xfId="52" applyFont="1" applyBorder="1" applyAlignment="1" applyProtection="1">
      <alignment horizontal="center"/>
    </xf>
    <xf numFmtId="0" fontId="15" fillId="0" borderId="20" xfId="0" applyFont="1" applyBorder="1" applyAlignment="1">
      <alignment horizontal="center" wrapText="1"/>
    </xf>
    <xf numFmtId="0" fontId="38" fillId="0" borderId="20" xfId="52" applyFont="1" applyBorder="1" applyProtection="1"/>
    <xf numFmtId="0" fontId="38" fillId="0" borderId="20" xfId="52" applyFont="1" applyBorder="1" applyAlignment="1" applyProtection="1">
      <alignment horizontal="center"/>
    </xf>
    <xf numFmtId="0" fontId="38" fillId="0" borderId="20" xfId="0" applyFont="1" applyBorder="1" applyAlignment="1">
      <alignment horizontal="center" wrapText="1"/>
    </xf>
    <xf numFmtId="164" fontId="38" fillId="0" borderId="20" xfId="15" applyFont="1" applyBorder="1"/>
    <xf numFmtId="3" fontId="14" fillId="0" borderId="20" xfId="52" applyNumberFormat="1" applyFont="1" applyBorder="1" applyProtection="1"/>
    <xf numFmtId="0" fontId="14" fillId="0" borderId="21" xfId="52" applyFont="1" applyBorder="1" applyProtection="1"/>
    <xf numFmtId="0" fontId="14" fillId="0" borderId="21" xfId="52" applyFont="1" applyBorder="1" applyAlignment="1" applyProtection="1">
      <alignment horizontal="center"/>
    </xf>
    <xf numFmtId="0" fontId="15" fillId="0" borderId="21" xfId="52" applyFont="1" applyBorder="1" applyProtection="1"/>
    <xf numFmtId="196" fontId="15" fillId="0" borderId="14" xfId="4" applyNumberFormat="1" applyFont="1" applyFill="1" applyBorder="1" applyAlignment="1">
      <alignment horizontal="right"/>
    </xf>
    <xf numFmtId="196" fontId="15" fillId="0" borderId="13" xfId="4" applyNumberFormat="1" applyFont="1" applyFill="1" applyBorder="1" applyAlignment="1">
      <alignment horizontal="right"/>
    </xf>
    <xf numFmtId="164" fontId="22" fillId="3" borderId="14" xfId="15" applyFont="1" applyFill="1" applyBorder="1" applyAlignment="1">
      <alignment horizontal="right"/>
    </xf>
    <xf numFmtId="41" fontId="14" fillId="0" borderId="22" xfId="4" applyNumberFormat="1" applyFont="1" applyFill="1" applyBorder="1"/>
    <xf numFmtId="41" fontId="36" fillId="0" borderId="0" xfId="4" applyNumberFormat="1" applyFont="1" applyFill="1" applyBorder="1"/>
    <xf numFmtId="3" fontId="67" fillId="0" borderId="0" xfId="0" applyNumberFormat="1" applyFont="1"/>
    <xf numFmtId="164" fontId="22" fillId="0" borderId="0" xfId="15" applyFont="1" applyFill="1" applyBorder="1" applyAlignment="1">
      <alignment horizontal="right"/>
    </xf>
    <xf numFmtId="164" fontId="15" fillId="3" borderId="20" xfId="15" applyFont="1" applyFill="1" applyBorder="1"/>
    <xf numFmtId="164" fontId="15" fillId="0" borderId="0" xfId="52" applyNumberFormat="1" applyFont="1" applyProtection="1"/>
    <xf numFmtId="196" fontId="14" fillId="0" borderId="0" xfId="4" applyNumberFormat="1" applyFont="1" applyBorder="1" applyAlignment="1">
      <alignment horizontal="center" wrapText="1"/>
    </xf>
    <xf numFmtId="196" fontId="57" fillId="3" borderId="0" xfId="4" applyNumberFormat="1" applyFont="1" applyFill="1" applyBorder="1"/>
    <xf numFmtId="196" fontId="49" fillId="0" borderId="19" xfId="4" applyNumberFormat="1" applyFont="1" applyBorder="1" applyAlignment="1">
      <alignment horizontal="right" vertical="top" wrapText="1"/>
    </xf>
    <xf numFmtId="196" fontId="16" fillId="0" borderId="19" xfId="4" applyNumberFormat="1" applyFont="1" applyBorder="1"/>
    <xf numFmtId="196" fontId="49" fillId="0" borderId="19" xfId="4" applyNumberFormat="1" applyFont="1" applyBorder="1"/>
    <xf numFmtId="196" fontId="16" fillId="3" borderId="19" xfId="4" applyNumberFormat="1" applyFont="1" applyFill="1" applyBorder="1"/>
    <xf numFmtId="196" fontId="49" fillId="3" borderId="19" xfId="4" applyNumberFormat="1" applyFont="1" applyFill="1" applyBorder="1"/>
    <xf numFmtId="196" fontId="49" fillId="3" borderId="23" xfId="4" applyNumberFormat="1" applyFont="1" applyFill="1" applyBorder="1"/>
    <xf numFmtId="0" fontId="44" fillId="0" borderId="0" xfId="50" applyFont="1" applyBorder="1" applyAlignment="1">
      <alignment horizontal="center"/>
    </xf>
    <xf numFmtId="0" fontId="51" fillId="0" borderId="0" xfId="50" applyFont="1" applyBorder="1" applyAlignment="1"/>
    <xf numFmtId="41" fontId="15" fillId="0" borderId="0" xfId="4" applyNumberFormat="1" applyFont="1" applyFill="1" applyBorder="1" applyAlignment="1">
      <alignment horizontal="right"/>
    </xf>
    <xf numFmtId="41" fontId="14" fillId="0" borderId="0" xfId="4" applyNumberFormat="1" applyFont="1" applyBorder="1" applyAlignment="1">
      <alignment horizontal="center" vertical="center" wrapText="1"/>
    </xf>
    <xf numFmtId="0" fontId="18" fillId="0" borderId="0" xfId="50" applyFont="1" applyBorder="1"/>
    <xf numFmtId="196" fontId="49" fillId="0" borderId="0" xfId="4" applyNumberFormat="1" applyFont="1" applyBorder="1" applyAlignment="1">
      <alignment horizontal="center" vertical="top"/>
    </xf>
    <xf numFmtId="196" fontId="49" fillId="0" borderId="0" xfId="4" applyNumberFormat="1" applyFont="1" applyBorder="1" applyAlignment="1">
      <alignment horizontal="right" vertical="top" wrapText="1"/>
    </xf>
    <xf numFmtId="196" fontId="16" fillId="0" borderId="0" xfId="4" applyNumberFormat="1" applyFont="1" applyBorder="1"/>
    <xf numFmtId="196" fontId="49" fillId="0" borderId="0" xfId="4" applyNumberFormat="1" applyFont="1" applyBorder="1"/>
    <xf numFmtId="196" fontId="16" fillId="3" borderId="0" xfId="4" applyNumberFormat="1" applyFont="1" applyFill="1" applyBorder="1"/>
    <xf numFmtId="196" fontId="49" fillId="3" borderId="0" xfId="4" applyNumberFormat="1" applyFont="1" applyFill="1" applyBorder="1"/>
    <xf numFmtId="196" fontId="49" fillId="3" borderId="0" xfId="4" applyNumberFormat="1" applyFont="1" applyFill="1" applyBorder="1" applyAlignment="1">
      <alignment horizontal="right"/>
    </xf>
    <xf numFmtId="41" fontId="19" fillId="3" borderId="0" xfId="4" applyNumberFormat="1" applyFont="1" applyFill="1" applyBorder="1"/>
    <xf numFmtId="41" fontId="15" fillId="0" borderId="0" xfId="4" applyNumberFormat="1" applyFont="1" applyBorder="1" applyAlignment="1">
      <alignment horizontal="right"/>
    </xf>
    <xf numFmtId="196" fontId="36" fillId="0" borderId="0" xfId="4" applyNumberFormat="1" applyFont="1" applyBorder="1" applyAlignment="1">
      <alignment horizontal="right" wrapText="1"/>
    </xf>
    <xf numFmtId="41" fontId="15" fillId="0" borderId="0" xfId="4" applyNumberFormat="1" applyFont="1" applyBorder="1" applyAlignment="1">
      <alignment wrapText="1"/>
    </xf>
    <xf numFmtId="41" fontId="37" fillId="0" borderId="0" xfId="4" applyNumberFormat="1" applyFont="1" applyBorder="1"/>
    <xf numFmtId="196" fontId="36" fillId="0" borderId="0" xfId="4" applyNumberFormat="1" applyFont="1" applyBorder="1"/>
    <xf numFmtId="225" fontId="18" fillId="0" borderId="0" xfId="4" applyNumberFormat="1" applyFont="1" applyBorder="1"/>
    <xf numFmtId="196" fontId="39" fillId="0" borderId="0" xfId="4" applyNumberFormat="1" applyFont="1" applyBorder="1"/>
    <xf numFmtId="196" fontId="15" fillId="0" borderId="0" xfId="50" applyNumberFormat="1" applyFont="1" applyBorder="1"/>
    <xf numFmtId="0" fontId="36" fillId="0" borderId="0" xfId="50" applyFont="1" applyBorder="1"/>
    <xf numFmtId="3" fontId="67" fillId="0" borderId="0" xfId="0" applyNumberFormat="1" applyFont="1" applyBorder="1"/>
    <xf numFmtId="3" fontId="66" fillId="0" borderId="0" xfId="0" applyNumberFormat="1" applyFont="1" applyBorder="1"/>
    <xf numFmtId="0" fontId="37" fillId="0" borderId="0" xfId="50" applyFont="1" applyBorder="1"/>
    <xf numFmtId="0" fontId="42" fillId="0" borderId="0" xfId="50" applyFont="1" applyBorder="1" applyAlignment="1">
      <alignment vertical="top"/>
    </xf>
    <xf numFmtId="0" fontId="15" fillId="0" borderId="0" xfId="50" applyFont="1" applyBorder="1" applyAlignment="1">
      <alignment vertical="top"/>
    </xf>
    <xf numFmtId="0" fontId="15" fillId="0" borderId="0" xfId="50" applyFont="1" applyBorder="1" applyAlignment="1">
      <alignment horizontal="right" vertical="top"/>
    </xf>
    <xf numFmtId="0" fontId="39" fillId="0" borderId="0" xfId="50" applyFont="1"/>
    <xf numFmtId="196" fontId="69" fillId="0" borderId="0" xfId="4" applyNumberFormat="1" applyFont="1" applyBorder="1"/>
    <xf numFmtId="164" fontId="15" fillId="3" borderId="0" xfId="15" applyFont="1" applyFill="1" applyBorder="1" applyAlignment="1">
      <alignment horizontal="right"/>
    </xf>
    <xf numFmtId="196" fontId="71" fillId="3" borderId="0" xfId="4" applyNumberFormat="1" applyFont="1" applyFill="1" applyBorder="1"/>
    <xf numFmtId="41" fontId="14" fillId="0" borderId="22" xfId="4" applyNumberFormat="1" applyFont="1" applyBorder="1"/>
    <xf numFmtId="214" fontId="68" fillId="0" borderId="0" xfId="0" applyNumberFormat="1" applyFont="1" applyBorder="1"/>
    <xf numFmtId="4" fontId="67" fillId="0" borderId="0" xfId="0" applyNumberFormat="1" applyFont="1"/>
    <xf numFmtId="4" fontId="67" fillId="3" borderId="20" xfId="0" applyNumberFormat="1" applyFont="1" applyFill="1" applyBorder="1"/>
    <xf numFmtId="196" fontId="14" fillId="0" borderId="20" xfId="4" applyNumberFormat="1" applyFont="1" applyBorder="1" applyAlignment="1">
      <alignment horizontal="center"/>
    </xf>
    <xf numFmtId="196" fontId="15" fillId="0" borderId="20" xfId="4" quotePrefix="1" applyNumberFormat="1" applyFont="1" applyBorder="1" applyAlignment="1">
      <alignment horizontal="center"/>
    </xf>
    <xf numFmtId="196" fontId="13" fillId="0" borderId="1" xfId="4" applyNumberFormat="1" applyFont="1" applyBorder="1" applyAlignment="1">
      <alignment horizontal="center" vertical="center" wrapText="1"/>
    </xf>
    <xf numFmtId="196" fontId="14" fillId="0" borderId="18" xfId="4" applyNumberFormat="1" applyFont="1" applyBorder="1" applyAlignment="1">
      <alignment horizontal="center" vertical="center" wrapText="1"/>
    </xf>
    <xf numFmtId="196" fontId="15" fillId="0" borderId="20" xfId="4" applyNumberFormat="1" applyFont="1" applyBorder="1" applyAlignment="1">
      <alignment horizontal="center"/>
    </xf>
    <xf numFmtId="196" fontId="14" fillId="0" borderId="20" xfId="4" quotePrefix="1" applyNumberFormat="1" applyFont="1" applyBorder="1" applyAlignment="1">
      <alignment horizontal="center"/>
    </xf>
    <xf numFmtId="196" fontId="15" fillId="0" borderId="21" xfId="4" applyNumberFormat="1" applyFont="1" applyBorder="1" applyAlignment="1">
      <alignment horizontal="center"/>
    </xf>
    <xf numFmtId="196" fontId="5" fillId="0" borderId="20" xfId="4" quotePrefix="1" applyNumberFormat="1" applyFont="1" applyBorder="1" applyAlignment="1">
      <alignment horizontal="center"/>
    </xf>
    <xf numFmtId="196" fontId="14" fillId="0" borderId="0" xfId="4" applyNumberFormat="1" applyFont="1"/>
    <xf numFmtId="3" fontId="71" fillId="0" borderId="0" xfId="0" applyNumberFormat="1" applyFont="1"/>
    <xf numFmtId="37" fontId="22" fillId="3" borderId="0" xfId="4" applyNumberFormat="1" applyFont="1" applyFill="1"/>
    <xf numFmtId="196" fontId="73" fillId="3" borderId="20" xfId="4" applyNumberFormat="1" applyFont="1" applyFill="1" applyBorder="1"/>
    <xf numFmtId="196" fontId="74" fillId="3" borderId="0" xfId="4" applyNumberFormat="1" applyFont="1" applyFill="1"/>
    <xf numFmtId="214" fontId="52" fillId="4" borderId="0" xfId="0" applyNumberFormat="1" applyFont="1" applyFill="1" applyBorder="1"/>
    <xf numFmtId="41" fontId="14" fillId="3" borderId="0" xfId="4" applyNumberFormat="1" applyFont="1" applyFill="1" applyBorder="1" applyAlignment="1">
      <alignment horizontal="right"/>
    </xf>
    <xf numFmtId="196" fontId="15" fillId="3" borderId="0" xfId="4" applyNumberFormat="1" applyFont="1" applyFill="1" applyBorder="1"/>
    <xf numFmtId="0" fontId="56" fillId="3" borderId="0" xfId="0" applyFont="1" applyFill="1" applyBorder="1" applyAlignment="1">
      <alignment shrinkToFit="1"/>
    </xf>
    <xf numFmtId="41" fontId="45" fillId="3" borderId="0" xfId="4" applyNumberFormat="1" applyFont="1" applyFill="1" applyBorder="1" applyAlignment="1">
      <alignment horizontal="right"/>
    </xf>
    <xf numFmtId="196" fontId="75" fillId="3" borderId="0" xfId="4" applyNumberFormat="1" applyFont="1" applyFill="1" applyBorder="1"/>
    <xf numFmtId="164" fontId="5" fillId="0" borderId="0" xfId="15" applyFont="1" applyAlignment="1">
      <alignment horizontal="center"/>
    </xf>
    <xf numFmtId="3" fontId="0" fillId="0" borderId="0" xfId="4" applyNumberFormat="1" applyFont="1"/>
    <xf numFmtId="41" fontId="36" fillId="0" borderId="0" xfId="50" applyNumberFormat="1" applyFont="1" applyBorder="1"/>
    <xf numFmtId="164" fontId="62" fillId="0" borderId="0" xfId="52" applyNumberFormat="1" applyFont="1" applyFill="1" applyAlignment="1" applyProtection="1"/>
    <xf numFmtId="0" fontId="14" fillId="0" borderId="20" xfId="52" quotePrefix="1" applyFont="1" applyBorder="1" applyProtection="1"/>
    <xf numFmtId="164" fontId="36" fillId="0" borderId="20" xfId="52" applyNumberFormat="1" applyFont="1" applyBorder="1" applyProtection="1"/>
    <xf numFmtId="164" fontId="5" fillId="0" borderId="20" xfId="52" applyNumberFormat="1" applyFont="1" applyBorder="1" applyProtection="1"/>
    <xf numFmtId="196" fontId="15" fillId="0" borderId="20" xfId="4" applyNumberFormat="1" applyFont="1" applyBorder="1"/>
    <xf numFmtId="0" fontId="38" fillId="0" borderId="20" xfId="52" applyFont="1" applyBorder="1" applyAlignment="1" applyProtection="1">
      <alignment horizontal="right"/>
    </xf>
    <xf numFmtId="196" fontId="38" fillId="0" borderId="20" xfId="4" applyNumberFormat="1" applyFont="1" applyBorder="1"/>
    <xf numFmtId="0" fontId="15" fillId="0" borderId="20" xfId="52" applyFont="1" applyBorder="1" applyProtection="1"/>
    <xf numFmtId="196" fontId="14" fillId="0" borderId="20" xfId="52" applyNumberFormat="1" applyFont="1" applyBorder="1" applyProtection="1"/>
    <xf numFmtId="0" fontId="15" fillId="0" borderId="0" xfId="50" applyFont="1" applyBorder="1" applyAlignment="1">
      <alignment wrapText="1"/>
    </xf>
    <xf numFmtId="164" fontId="20" fillId="0" borderId="13" xfId="15" applyFont="1" applyFill="1" applyBorder="1" applyAlignment="1">
      <alignment horizontal="right"/>
    </xf>
    <xf numFmtId="196" fontId="57" fillId="3" borderId="13" xfId="4" applyNumberFormat="1" applyFont="1" applyFill="1" applyBorder="1"/>
    <xf numFmtId="196" fontId="52" fillId="3" borderId="13" xfId="4" applyNumberFormat="1" applyFont="1" applyFill="1" applyBorder="1"/>
    <xf numFmtId="196" fontId="15" fillId="3" borderId="13" xfId="4" applyNumberFormat="1" applyFont="1" applyFill="1" applyBorder="1" applyAlignment="1">
      <alignment horizontal="right"/>
    </xf>
    <xf numFmtId="164" fontId="20" fillId="3" borderId="13" xfId="15" applyFont="1" applyFill="1" applyBorder="1" applyAlignment="1">
      <alignment horizontal="right"/>
    </xf>
    <xf numFmtId="196" fontId="22" fillId="3" borderId="13" xfId="4" applyNumberFormat="1" applyFont="1" applyFill="1" applyBorder="1" applyAlignment="1">
      <alignment horizontal="right"/>
    </xf>
    <xf numFmtId="196" fontId="68" fillId="3" borderId="13" xfId="4" applyNumberFormat="1" applyFont="1" applyFill="1" applyBorder="1"/>
    <xf numFmtId="164" fontId="19" fillId="0" borderId="13" xfId="15" applyFont="1" applyFill="1" applyBorder="1" applyAlignment="1">
      <alignment horizontal="right"/>
    </xf>
    <xf numFmtId="196" fontId="20" fillId="0" borderId="13" xfId="4" applyNumberFormat="1" applyFont="1" applyFill="1" applyBorder="1" applyAlignment="1">
      <alignment horizontal="right"/>
    </xf>
    <xf numFmtId="196" fontId="14" fillId="0" borderId="13" xfId="4" applyNumberFormat="1" applyFont="1" applyFill="1" applyBorder="1" applyAlignment="1">
      <alignment horizontal="center" wrapText="1"/>
    </xf>
    <xf numFmtId="196" fontId="5" fillId="3" borderId="13" xfId="4" applyNumberFormat="1" applyFont="1" applyFill="1" applyBorder="1"/>
    <xf numFmtId="196" fontId="5" fillId="0" borderId="13" xfId="4" applyNumberFormat="1" applyFont="1" applyFill="1" applyBorder="1"/>
    <xf numFmtId="214" fontId="57" fillId="3" borderId="13" xfId="0" applyNumberFormat="1" applyFont="1" applyFill="1" applyBorder="1"/>
    <xf numFmtId="164" fontId="14" fillId="0" borderId="13" xfId="15" applyFont="1" applyFill="1" applyBorder="1" applyAlignment="1">
      <alignment horizontal="right"/>
    </xf>
    <xf numFmtId="214" fontId="72" fillId="0" borderId="0" xfId="0" applyNumberFormat="1" applyFont="1" applyBorder="1"/>
    <xf numFmtId="3" fontId="0" fillId="0" borderId="0" xfId="4" applyNumberFormat="1" applyFont="1" applyBorder="1"/>
    <xf numFmtId="196" fontId="67" fillId="0" borderId="0" xfId="4" applyNumberFormat="1" applyFont="1" applyBorder="1"/>
    <xf numFmtId="196" fontId="0" fillId="0" borderId="0" xfId="4" applyNumberFormat="1" applyFont="1" applyBorder="1"/>
    <xf numFmtId="196" fontId="5" fillId="0" borderId="0" xfId="0" applyNumberFormat="1" applyFont="1" applyBorder="1" applyAlignment="1">
      <alignment horizontal="center" wrapText="1"/>
    </xf>
    <xf numFmtId="164" fontId="15" fillId="0" borderId="12" xfId="15" applyFont="1" applyFill="1" applyBorder="1" applyAlignment="1">
      <alignment horizontal="right"/>
    </xf>
    <xf numFmtId="164" fontId="25" fillId="0" borderId="0" xfId="15" applyFont="1" applyFill="1" applyBorder="1" applyAlignment="1">
      <alignment horizontal="right"/>
    </xf>
    <xf numFmtId="0" fontId="14" fillId="0" borderId="18" xfId="52" applyFont="1" applyBorder="1" applyAlignment="1" applyProtection="1">
      <alignment horizontal="center" vertical="center" wrapText="1"/>
    </xf>
    <xf numFmtId="0" fontId="15" fillId="0" borderId="18" xfId="52" applyFont="1" applyBorder="1" applyProtection="1"/>
    <xf numFmtId="164" fontId="5" fillId="0" borderId="20" xfId="15" applyFont="1" applyBorder="1"/>
    <xf numFmtId="196" fontId="5" fillId="0" borderId="20" xfId="4" applyNumberFormat="1" applyFont="1" applyBorder="1" applyAlignment="1">
      <alignment horizontal="center" wrapText="1"/>
    </xf>
    <xf numFmtId="196" fontId="72" fillId="0" borderId="20" xfId="4" applyNumberFormat="1" applyFont="1" applyBorder="1"/>
    <xf numFmtId="196" fontId="52" fillId="0" borderId="20" xfId="4" applyNumberFormat="1" applyFont="1" applyBorder="1"/>
    <xf numFmtId="196" fontId="36" fillId="0" borderId="20" xfId="4" applyNumberFormat="1" applyFont="1" applyBorder="1" applyAlignment="1">
      <alignment horizontal="right" wrapText="1"/>
    </xf>
    <xf numFmtId="196" fontId="14" fillId="0" borderId="0" xfId="50" applyNumberFormat="1" applyFont="1" applyAlignment="1">
      <alignment horizontal="center"/>
    </xf>
    <xf numFmtId="196" fontId="52" fillId="0" borderId="0" xfId="4" applyNumberFormat="1" applyFont="1" applyBorder="1" applyAlignment="1"/>
    <xf numFmtId="164" fontId="36" fillId="3" borderId="0" xfId="15" applyFont="1" applyFill="1" applyBorder="1" applyAlignment="1">
      <alignment horizontal="right"/>
    </xf>
    <xf numFmtId="41" fontId="52" fillId="0" borderId="0" xfId="0" applyNumberFormat="1" applyFont="1" applyBorder="1" applyAlignment="1"/>
    <xf numFmtId="196" fontId="52" fillId="0" borderId="0" xfId="0" applyNumberFormat="1" applyFont="1" applyBorder="1" applyAlignment="1"/>
    <xf numFmtId="41" fontId="54" fillId="0" borderId="0" xfId="4" applyNumberFormat="1" applyFont="1" applyFill="1" applyBorder="1"/>
    <xf numFmtId="196" fontId="15" fillId="0" borderId="0" xfId="52" applyNumberFormat="1" applyFont="1" applyBorder="1" applyProtection="1"/>
    <xf numFmtId="0" fontId="70" fillId="0" borderId="0" xfId="0" applyFont="1"/>
    <xf numFmtId="0" fontId="70" fillId="0" borderId="0" xfId="0" applyFont="1" applyBorder="1"/>
    <xf numFmtId="196" fontId="70" fillId="0" borderId="0" xfId="0" applyNumberFormat="1" applyFont="1" applyBorder="1"/>
    <xf numFmtId="164" fontId="22" fillId="3" borderId="20" xfId="15" applyFont="1" applyFill="1" applyBorder="1"/>
    <xf numFmtId="164" fontId="39" fillId="0" borderId="20" xfId="50" applyNumberFormat="1" applyFont="1" applyBorder="1"/>
    <xf numFmtId="164" fontId="22" fillId="0" borderId="20" xfId="15" applyFont="1" applyBorder="1"/>
    <xf numFmtId="164" fontId="19" fillId="0" borderId="20" xfId="15" applyFont="1" applyBorder="1"/>
    <xf numFmtId="0" fontId="78" fillId="0" borderId="0" xfId="0" applyNumberFormat="1" applyFont="1" applyBorder="1" applyAlignment="1"/>
    <xf numFmtId="214" fontId="78" fillId="0" borderId="0" xfId="0" applyNumberFormat="1" applyFont="1" applyBorder="1"/>
    <xf numFmtId="214" fontId="79" fillId="0" borderId="0" xfId="0" applyNumberFormat="1" applyFont="1" applyBorder="1"/>
    <xf numFmtId="196" fontId="25" fillId="0" borderId="0" xfId="4" applyNumberFormat="1" applyFont="1" applyFill="1" applyBorder="1"/>
    <xf numFmtId="196" fontId="76" fillId="0" borderId="0" xfId="4" applyNumberFormat="1" applyFont="1" applyFill="1"/>
    <xf numFmtId="196" fontId="25" fillId="0" borderId="0" xfId="4" applyNumberFormat="1" applyFont="1" applyFill="1"/>
    <xf numFmtId="196" fontId="77" fillId="0" borderId="0" xfId="4" applyNumberFormat="1" applyFont="1" applyBorder="1"/>
    <xf numFmtId="196" fontId="57" fillId="0" borderId="0" xfId="4" applyNumberFormat="1" applyFont="1" applyBorder="1"/>
    <xf numFmtId="196" fontId="25" fillId="3" borderId="0" xfId="4" applyNumberFormat="1" applyFont="1" applyFill="1" applyBorder="1"/>
    <xf numFmtId="0" fontId="73" fillId="3" borderId="0" xfId="0" applyFont="1" applyFill="1" applyBorder="1"/>
    <xf numFmtId="0" fontId="25" fillId="3" borderId="0" xfId="50" applyFont="1" applyFill="1" applyBorder="1"/>
    <xf numFmtId="196" fontId="80" fillId="0" borderId="0" xfId="4" applyNumberFormat="1" applyFont="1" applyBorder="1"/>
    <xf numFmtId="3" fontId="80" fillId="0" borderId="0" xfId="4" applyNumberFormat="1" applyFont="1"/>
    <xf numFmtId="196" fontId="25" fillId="0" borderId="0" xfId="4" applyNumberFormat="1" applyFont="1" applyFill="1" applyBorder="1" applyAlignment="1">
      <alignment horizontal="right"/>
    </xf>
    <xf numFmtId="0" fontId="14" fillId="0" borderId="19" xfId="52" applyFont="1" applyFill="1" applyBorder="1" applyAlignment="1" applyProtection="1">
      <alignment horizontal="center" vertical="center"/>
    </xf>
    <xf numFmtId="0" fontId="14" fillId="0" borderId="15" xfId="52" applyFont="1" applyFill="1" applyBorder="1" applyAlignment="1" applyProtection="1">
      <alignment horizontal="center" vertical="center"/>
    </xf>
    <xf numFmtId="0" fontId="15" fillId="0" borderId="0" xfId="50" applyFont="1" applyFill="1" applyBorder="1" applyAlignment="1">
      <alignment horizontal="center" wrapText="1"/>
    </xf>
    <xf numFmtId="0" fontId="17" fillId="0" borderId="0" xfId="50" applyFont="1" applyFill="1" applyAlignment="1">
      <alignment horizontal="center"/>
    </xf>
    <xf numFmtId="0" fontId="13" fillId="0" borderId="0" xfId="50" applyFont="1" applyFill="1" applyAlignment="1">
      <alignment horizontal="center"/>
    </xf>
    <xf numFmtId="0" fontId="14" fillId="0" borderId="0" xfId="50" applyFont="1" applyFill="1" applyAlignment="1">
      <alignment horizontal="center"/>
    </xf>
    <xf numFmtId="0" fontId="62" fillId="0" borderId="0" xfId="52" applyFont="1" applyFill="1" applyAlignment="1" applyProtection="1">
      <alignment horizontal="left"/>
    </xf>
    <xf numFmtId="0" fontId="19" fillId="0" borderId="19" xfId="52" quotePrefix="1" applyFont="1" applyFill="1" applyBorder="1" applyAlignment="1" applyProtection="1">
      <alignment horizontal="center"/>
    </xf>
    <xf numFmtId="0" fontId="19" fillId="0" borderId="15" xfId="52" quotePrefix="1" applyFont="1" applyFill="1" applyBorder="1" applyAlignment="1" applyProtection="1">
      <alignment horizontal="center"/>
    </xf>
    <xf numFmtId="0" fontId="19" fillId="0" borderId="19" xfId="52" applyFont="1" applyFill="1" applyBorder="1" applyAlignment="1" applyProtection="1">
      <alignment horizontal="center"/>
    </xf>
    <xf numFmtId="0" fontId="19" fillId="0" borderId="15" xfId="52" applyFont="1" applyFill="1" applyBorder="1" applyAlignment="1" applyProtection="1">
      <alignment horizontal="center"/>
    </xf>
    <xf numFmtId="0" fontId="14" fillId="0" borderId="5" xfId="52" applyFont="1" applyFill="1" applyBorder="1" applyAlignment="1" applyProtection="1">
      <alignment horizontal="center" vertical="center"/>
    </xf>
    <xf numFmtId="164" fontId="14" fillId="0" borderId="0" xfId="15" applyFont="1" applyFill="1" applyBorder="1" applyAlignment="1">
      <alignment horizontal="center"/>
    </xf>
    <xf numFmtId="0" fontId="62" fillId="0" borderId="0" xfId="52" applyFont="1" applyFill="1" applyAlignment="1" applyProtection="1">
      <alignment horizontal="center"/>
    </xf>
    <xf numFmtId="0" fontId="14" fillId="0" borderId="0" xfId="50" applyFont="1" applyAlignment="1">
      <alignment horizontal="center"/>
    </xf>
    <xf numFmtId="0" fontId="64" fillId="0" borderId="0" xfId="50" applyFont="1" applyBorder="1" applyAlignment="1">
      <alignment horizontal="center" wrapText="1"/>
    </xf>
    <xf numFmtId="164" fontId="14" fillId="0" borderId="0" xfId="15" applyFont="1" applyAlignment="1">
      <alignment horizontal="center"/>
    </xf>
    <xf numFmtId="0" fontId="14" fillId="0" borderId="18" xfId="50" applyFont="1" applyBorder="1" applyAlignment="1">
      <alignment horizontal="center" vertical="center" wrapText="1"/>
    </xf>
    <xf numFmtId="0" fontId="14" fillId="0" borderId="11" xfId="50" applyFont="1" applyBorder="1" applyAlignment="1">
      <alignment horizontal="center" vertical="center" wrapText="1"/>
    </xf>
    <xf numFmtId="0" fontId="14" fillId="0" borderId="10" xfId="50" applyFont="1" applyBorder="1" applyAlignment="1">
      <alignment horizontal="center" vertical="center" wrapText="1"/>
    </xf>
    <xf numFmtId="0" fontId="13" fillId="0" borderId="0" xfId="50" applyFont="1" applyAlignment="1">
      <alignment horizontal="center"/>
    </xf>
    <xf numFmtId="0" fontId="24" fillId="0" borderId="0" xfId="50" applyFont="1" applyAlignment="1">
      <alignment horizontal="center"/>
    </xf>
    <xf numFmtId="41" fontId="36" fillId="0" borderId="0" xfId="4" applyNumberFormat="1" applyFont="1" applyAlignment="1">
      <alignment horizontal="center"/>
    </xf>
    <xf numFmtId="0" fontId="15" fillId="0" borderId="0" xfId="50" applyFont="1" applyBorder="1" applyAlignment="1">
      <alignment horizontal="center" wrapText="1"/>
    </xf>
    <xf numFmtId="0" fontId="14" fillId="0" borderId="19" xfId="52" applyFont="1" applyBorder="1" applyAlignment="1" applyProtection="1">
      <alignment horizontal="center" vertical="center"/>
    </xf>
    <xf numFmtId="0" fontId="14" fillId="0" borderId="15" xfId="52" applyFont="1" applyBorder="1" applyAlignment="1" applyProtection="1">
      <alignment horizontal="center" vertical="center"/>
    </xf>
    <xf numFmtId="0" fontId="14" fillId="0" borderId="18" xfId="52" applyFont="1" applyBorder="1" applyAlignment="1" applyProtection="1">
      <alignment horizontal="center" vertical="center"/>
    </xf>
    <xf numFmtId="0" fontId="15" fillId="0" borderId="0" xfId="50" applyFont="1" applyBorder="1" applyAlignment="1">
      <alignment horizontal="center" vertical="center" wrapText="1"/>
    </xf>
    <xf numFmtId="0" fontId="49" fillId="0" borderId="0" xfId="50" applyFont="1" applyAlignment="1">
      <alignment horizontal="left" wrapText="1"/>
    </xf>
    <xf numFmtId="0" fontId="51" fillId="0" borderId="0" xfId="50" applyFont="1" applyAlignment="1">
      <alignment horizontal="center"/>
    </xf>
    <xf numFmtId="0" fontId="51" fillId="0" borderId="0" xfId="50" applyFont="1" applyBorder="1" applyAlignment="1">
      <alignment horizontal="center"/>
    </xf>
    <xf numFmtId="0" fontId="25" fillId="3" borderId="0" xfId="50" applyFont="1" applyFill="1" applyBorder="1" applyAlignment="1">
      <alignment vertical="center" wrapText="1"/>
    </xf>
    <xf numFmtId="196" fontId="25" fillId="3" borderId="0" xfId="4" applyNumberFormat="1" applyFont="1" applyFill="1" applyBorder="1" applyAlignment="1">
      <alignment vertical="center" wrapText="1"/>
    </xf>
    <xf numFmtId="196" fontId="15" fillId="3" borderId="0" xfId="4" applyNumberFormat="1" applyFont="1" applyFill="1" applyAlignment="1">
      <alignment vertical="center" wrapText="1"/>
    </xf>
  </cellXfs>
  <cellStyles count="87">
    <cellStyle name="Centered Heading" xfId="1"/>
    <cellStyle name="chi phi tr¶ tr­íc" xfId="2"/>
    <cellStyle name="Column_Title" xfId="3"/>
    <cellStyle name="Comma" xfId="4" builtinId="3"/>
    <cellStyle name="Comma %" xfId="5"/>
    <cellStyle name="Comma 0.0" xfId="6"/>
    <cellStyle name="Comma 0.0%" xfId="7"/>
    <cellStyle name="Comma 0.0_Auditing" xfId="8"/>
    <cellStyle name="Comma 0.00" xfId="9"/>
    <cellStyle name="Comma 0.00%" xfId="10"/>
    <cellStyle name="Comma 0.00_Auditing" xfId="11"/>
    <cellStyle name="Comma 0.000" xfId="12"/>
    <cellStyle name="Comma 0.000%" xfId="13"/>
    <cellStyle name="Comma 0.000_Auditing" xfId="14"/>
    <cellStyle name="Comma_Worksheet in 22311 Draf Financial Statements" xfId="15"/>
    <cellStyle name="Comma0" xfId="16"/>
    <cellStyle name="Company Name" xfId="17"/>
    <cellStyle name="CR Comma" xfId="18"/>
    <cellStyle name="CR Currency" xfId="19"/>
    <cellStyle name="Credit" xfId="20"/>
    <cellStyle name="Credit subtotal" xfId="21"/>
    <cellStyle name="Credit Total" xfId="22"/>
    <cellStyle name="Credit_Auditing" xfId="23"/>
    <cellStyle name="Currency %" xfId="24"/>
    <cellStyle name="Currency 0.0" xfId="25"/>
    <cellStyle name="Currency 0.0%" xfId="26"/>
    <cellStyle name="Currency 0.0_Auditing" xfId="27"/>
    <cellStyle name="Currency 0.00" xfId="28"/>
    <cellStyle name="Currency 0.00%" xfId="29"/>
    <cellStyle name="Currency 0.00_Auditing" xfId="30"/>
    <cellStyle name="Currency 0.000" xfId="31"/>
    <cellStyle name="Currency 0.000%" xfId="32"/>
    <cellStyle name="Currency 0.000_Auditing" xfId="33"/>
    <cellStyle name="Currency0" xfId="34"/>
    <cellStyle name="Date" xfId="35"/>
    <cellStyle name="Debit" xfId="36"/>
    <cellStyle name="Debit subtotal" xfId="37"/>
    <cellStyle name="Debit Total" xfId="38"/>
    <cellStyle name="Debit_Auditing" xfId="39"/>
    <cellStyle name="Fixed" xfId="40"/>
    <cellStyle name="hµng tån kho" xfId="41"/>
    <cellStyle name="Header1" xfId="42"/>
    <cellStyle name="Header2" xfId="43"/>
    <cellStyle name="Heading" xfId="44"/>
    <cellStyle name="Heading 1" xfId="45" builtinId="16" customBuiltin="1"/>
    <cellStyle name="Heading 2" xfId="46" builtinId="17" customBuiltin="1"/>
    <cellStyle name="Heading No Underline" xfId="47"/>
    <cellStyle name="Heading With Underline" xfId="48"/>
    <cellStyle name="Hoa-Scholl" xfId="49"/>
    <cellStyle name="Normal" xfId="0" builtinId="0"/>
    <cellStyle name="Normal_SHEET" xfId="50"/>
    <cellStyle name="Normal_Worksheet in   5640 Tai san co dinh" xfId="51"/>
    <cellStyle name="Normal_Worksheet in  US Financial Statements Ref. Workbook - Single Co" xfId="52"/>
    <cellStyle name="Percent" xfId="53" builtinId="5"/>
    <cellStyle name="Percent %" xfId="54"/>
    <cellStyle name="Percent % Long Underline" xfId="55"/>
    <cellStyle name="Percent %_Worksheet in  US Financial Statements Ref. Workbook - Single Co" xfId="56"/>
    <cellStyle name="Percent (0)" xfId="57"/>
    <cellStyle name="Percent 0.0%" xfId="58"/>
    <cellStyle name="Percent 0.0% Long Underline" xfId="59"/>
    <cellStyle name="Percent 0.0%_Auditing" xfId="60"/>
    <cellStyle name="Percent 0.00%" xfId="61"/>
    <cellStyle name="Percent 0.00% Long Underline" xfId="62"/>
    <cellStyle name="Percent 0.00%_Auditing" xfId="63"/>
    <cellStyle name="Percent 0.000%" xfId="64"/>
    <cellStyle name="Percent 0.000% Long Underline" xfId="65"/>
    <cellStyle name="Percent 0.000%_Auditing" xfId="66"/>
    <cellStyle name="Tickmark" xfId="67"/>
    <cellStyle name="Total" xfId="68" builtinId="25" customBuiltin="1"/>
    <cellStyle name="ViÖt nam time11,black" xfId="69"/>
    <cellStyle name="Vn time 23,black" xfId="70"/>
    <cellStyle name="똿뗦먛귟 [0.00]_PRODUCT DETAIL Q1" xfId="71"/>
    <cellStyle name="똿뗦먛귟_PRODUCT DETAIL Q1" xfId="72"/>
    <cellStyle name="믅됞 [0.00]_PRODUCT DETAIL Q1" xfId="73"/>
    <cellStyle name="믅됞_PRODUCT DETAIL Q1" xfId="74"/>
    <cellStyle name="백분율_95" xfId="75"/>
    <cellStyle name="뷭?_BOOKSHIP" xfId="76"/>
    <cellStyle name="一般_Book1" xfId="77"/>
    <cellStyle name="千分位[0]_Book1" xfId="78"/>
    <cellStyle name="千分位_Book1" xfId="79"/>
    <cellStyle name="콤마 [0]_1202" xfId="80"/>
    <cellStyle name="콤마_1202" xfId="81"/>
    <cellStyle name="통화 [0]_1202" xfId="82"/>
    <cellStyle name="통화_1202" xfId="83"/>
    <cellStyle name="표준_(정보부문)월별인원계획" xfId="84"/>
    <cellStyle name="貨幣 [0]_Book1" xfId="85"/>
    <cellStyle name="貨幣_Book1"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137</xdr:row>
      <xdr:rowOff>0</xdr:rowOff>
    </xdr:from>
    <xdr:to>
      <xdr:col>1</xdr:col>
      <xdr:colOff>1028700</xdr:colOff>
      <xdr:row>137</xdr:row>
      <xdr:rowOff>0</xdr:rowOff>
    </xdr:to>
    <xdr:sp macro="" textlink="">
      <xdr:nvSpPr>
        <xdr:cNvPr id="1025" name="Text Box 1"/>
        <xdr:cNvSpPr txBox="1">
          <a:spLocks noChangeArrowheads="1"/>
        </xdr:cNvSpPr>
      </xdr:nvSpPr>
      <xdr:spPr bwMode="auto">
        <a:xfrm>
          <a:off x="28575" y="26517600"/>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Ng­êi lËp biÓu</a:t>
          </a:r>
        </a:p>
      </xdr:txBody>
    </xdr:sp>
    <xdr:clientData/>
  </xdr:twoCellAnchor>
  <xdr:twoCellAnchor editAs="oneCell">
    <xdr:from>
      <xdr:col>2</xdr:col>
      <xdr:colOff>0</xdr:colOff>
      <xdr:row>146</xdr:row>
      <xdr:rowOff>38100</xdr:rowOff>
    </xdr:from>
    <xdr:to>
      <xdr:col>2</xdr:col>
      <xdr:colOff>76200</xdr:colOff>
      <xdr:row>147</xdr:row>
      <xdr:rowOff>47625</xdr:rowOff>
    </xdr:to>
    <xdr:sp macro="" textlink="">
      <xdr:nvSpPr>
        <xdr:cNvPr id="15144" name="Text Box 2"/>
        <xdr:cNvSpPr txBox="1">
          <a:spLocks noChangeArrowheads="1"/>
        </xdr:cNvSpPr>
      </xdr:nvSpPr>
      <xdr:spPr bwMode="auto">
        <a:xfrm>
          <a:off x="2686050" y="28279725"/>
          <a:ext cx="76200" cy="200025"/>
        </a:xfrm>
        <a:prstGeom prst="rect">
          <a:avLst/>
        </a:prstGeom>
        <a:noFill/>
        <a:ln w="9525">
          <a:noFill/>
          <a:miter lim="800000"/>
          <a:headEnd/>
          <a:tailEnd/>
        </a:ln>
      </xdr:spPr>
    </xdr:sp>
    <xdr:clientData/>
  </xdr:twoCellAnchor>
  <xdr:twoCellAnchor>
    <xdr:from>
      <xdr:col>1</xdr:col>
      <xdr:colOff>1828800</xdr:colOff>
      <xdr:row>137</xdr:row>
      <xdr:rowOff>0</xdr:rowOff>
    </xdr:from>
    <xdr:to>
      <xdr:col>2</xdr:col>
      <xdr:colOff>238125</xdr:colOff>
      <xdr:row>137</xdr:row>
      <xdr:rowOff>0</xdr:rowOff>
    </xdr:to>
    <xdr:sp macro="" textlink="">
      <xdr:nvSpPr>
        <xdr:cNvPr id="1027" name="Text Box 3"/>
        <xdr:cNvSpPr txBox="1">
          <a:spLocks noChangeArrowheads="1"/>
        </xdr:cNvSpPr>
      </xdr:nvSpPr>
      <xdr:spPr bwMode="auto">
        <a:xfrm>
          <a:off x="2047875" y="26517600"/>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KÕ to¸n tr­ëng</a:t>
          </a:r>
        </a:p>
      </xdr:txBody>
    </xdr:sp>
    <xdr:clientData/>
  </xdr:twoCellAnchor>
  <xdr:twoCellAnchor>
    <xdr:from>
      <xdr:col>4</xdr:col>
      <xdr:colOff>0</xdr:colOff>
      <xdr:row>137</xdr:row>
      <xdr:rowOff>0</xdr:rowOff>
    </xdr:from>
    <xdr:to>
      <xdr:col>4</xdr:col>
      <xdr:colOff>0</xdr:colOff>
      <xdr:row>137</xdr:row>
      <xdr:rowOff>0</xdr:rowOff>
    </xdr:to>
    <xdr:sp macro="" textlink="">
      <xdr:nvSpPr>
        <xdr:cNvPr id="1028" name="Text Box 4"/>
        <xdr:cNvSpPr txBox="1">
          <a:spLocks noChangeArrowheads="1"/>
        </xdr:cNvSpPr>
      </xdr:nvSpPr>
      <xdr:spPr bwMode="auto">
        <a:xfrm>
          <a:off x="3629025" y="26517600"/>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Gi¸m ®èc</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029" name="Text Box 5"/>
        <xdr:cNvSpPr txBox="1">
          <a:spLocks noChangeArrowheads="1"/>
        </xdr:cNvSpPr>
      </xdr:nvSpPr>
      <xdr:spPr bwMode="auto">
        <a:xfrm>
          <a:off x="28575" y="26517600"/>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NguyÔn V¨n A</a:t>
          </a:r>
        </a:p>
      </xdr:txBody>
    </xdr:sp>
    <xdr:clientData/>
  </xdr:twoCellAnchor>
  <xdr:twoCellAnchor>
    <xdr:from>
      <xdr:col>1</xdr:col>
      <xdr:colOff>1828800</xdr:colOff>
      <xdr:row>137</xdr:row>
      <xdr:rowOff>0</xdr:rowOff>
    </xdr:from>
    <xdr:to>
      <xdr:col>2</xdr:col>
      <xdr:colOff>238125</xdr:colOff>
      <xdr:row>137</xdr:row>
      <xdr:rowOff>0</xdr:rowOff>
    </xdr:to>
    <xdr:sp macro="" textlink="">
      <xdr:nvSpPr>
        <xdr:cNvPr id="1030" name="Text Box 6"/>
        <xdr:cNvSpPr txBox="1">
          <a:spLocks noChangeArrowheads="1"/>
        </xdr:cNvSpPr>
      </xdr:nvSpPr>
      <xdr:spPr bwMode="auto">
        <a:xfrm>
          <a:off x="2047875" y="26517600"/>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§inh V¨n B</a:t>
          </a:r>
        </a:p>
      </xdr:txBody>
    </xdr:sp>
    <xdr:clientData/>
  </xdr:twoCellAnchor>
  <xdr:twoCellAnchor>
    <xdr:from>
      <xdr:col>4</xdr:col>
      <xdr:colOff>0</xdr:colOff>
      <xdr:row>137</xdr:row>
      <xdr:rowOff>0</xdr:rowOff>
    </xdr:from>
    <xdr:to>
      <xdr:col>4</xdr:col>
      <xdr:colOff>0</xdr:colOff>
      <xdr:row>137</xdr:row>
      <xdr:rowOff>0</xdr:rowOff>
    </xdr:to>
    <xdr:sp macro="" textlink="">
      <xdr:nvSpPr>
        <xdr:cNvPr id="1031" name="Text Box 7"/>
        <xdr:cNvSpPr txBox="1">
          <a:spLocks noChangeArrowheads="1"/>
        </xdr:cNvSpPr>
      </xdr:nvSpPr>
      <xdr:spPr bwMode="auto">
        <a:xfrm>
          <a:off x="3629025" y="26517600"/>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Ph¹m V¨n C</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040" name="Text Box 16"/>
        <xdr:cNvSpPr txBox="1">
          <a:spLocks noChangeArrowheads="1"/>
        </xdr:cNvSpPr>
      </xdr:nvSpPr>
      <xdr:spPr bwMode="auto">
        <a:xfrm>
          <a:off x="28575" y="26517600"/>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Ng­êi lËp biÓu</a:t>
          </a:r>
        </a:p>
      </xdr:txBody>
    </xdr:sp>
    <xdr:clientData/>
  </xdr:twoCellAnchor>
  <xdr:twoCellAnchor editAs="oneCell">
    <xdr:from>
      <xdr:col>2</xdr:col>
      <xdr:colOff>0</xdr:colOff>
      <xdr:row>146</xdr:row>
      <xdr:rowOff>38100</xdr:rowOff>
    </xdr:from>
    <xdr:to>
      <xdr:col>2</xdr:col>
      <xdr:colOff>76200</xdr:colOff>
      <xdr:row>147</xdr:row>
      <xdr:rowOff>47625</xdr:rowOff>
    </xdr:to>
    <xdr:sp macro="" textlink="">
      <xdr:nvSpPr>
        <xdr:cNvPr id="15151" name="Text Box 17"/>
        <xdr:cNvSpPr txBox="1">
          <a:spLocks noChangeArrowheads="1"/>
        </xdr:cNvSpPr>
      </xdr:nvSpPr>
      <xdr:spPr bwMode="auto">
        <a:xfrm>
          <a:off x="2686050" y="28279725"/>
          <a:ext cx="76200" cy="200025"/>
        </a:xfrm>
        <a:prstGeom prst="rect">
          <a:avLst/>
        </a:prstGeom>
        <a:noFill/>
        <a:ln w="9525">
          <a:noFill/>
          <a:miter lim="800000"/>
          <a:headEnd/>
          <a:tailEnd/>
        </a:ln>
      </xdr:spPr>
    </xdr:sp>
    <xdr:clientData/>
  </xdr:twoCellAnchor>
  <xdr:twoCellAnchor>
    <xdr:from>
      <xdr:col>1</xdr:col>
      <xdr:colOff>1828800</xdr:colOff>
      <xdr:row>137</xdr:row>
      <xdr:rowOff>0</xdr:rowOff>
    </xdr:from>
    <xdr:to>
      <xdr:col>2</xdr:col>
      <xdr:colOff>238125</xdr:colOff>
      <xdr:row>137</xdr:row>
      <xdr:rowOff>0</xdr:rowOff>
    </xdr:to>
    <xdr:sp macro="" textlink="">
      <xdr:nvSpPr>
        <xdr:cNvPr id="1042" name="Text Box 18"/>
        <xdr:cNvSpPr txBox="1">
          <a:spLocks noChangeArrowheads="1"/>
        </xdr:cNvSpPr>
      </xdr:nvSpPr>
      <xdr:spPr bwMode="auto">
        <a:xfrm>
          <a:off x="2047875" y="26517600"/>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KÕ to¸n tr­ëng</a:t>
          </a:r>
        </a:p>
      </xdr:txBody>
    </xdr:sp>
    <xdr:clientData/>
  </xdr:twoCellAnchor>
  <xdr:twoCellAnchor>
    <xdr:from>
      <xdr:col>4</xdr:col>
      <xdr:colOff>0</xdr:colOff>
      <xdr:row>137</xdr:row>
      <xdr:rowOff>0</xdr:rowOff>
    </xdr:from>
    <xdr:to>
      <xdr:col>4</xdr:col>
      <xdr:colOff>0</xdr:colOff>
      <xdr:row>137</xdr:row>
      <xdr:rowOff>0</xdr:rowOff>
    </xdr:to>
    <xdr:sp macro="" textlink="">
      <xdr:nvSpPr>
        <xdr:cNvPr id="1043" name="Text Box 19"/>
        <xdr:cNvSpPr txBox="1">
          <a:spLocks noChangeArrowheads="1"/>
        </xdr:cNvSpPr>
      </xdr:nvSpPr>
      <xdr:spPr bwMode="auto">
        <a:xfrm>
          <a:off x="3629025" y="26517600"/>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Gi¸m ®èc</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044" name="Text Box 20"/>
        <xdr:cNvSpPr txBox="1">
          <a:spLocks noChangeArrowheads="1"/>
        </xdr:cNvSpPr>
      </xdr:nvSpPr>
      <xdr:spPr bwMode="auto">
        <a:xfrm>
          <a:off x="28575" y="26517600"/>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NguyÔn V¨n A</a:t>
          </a:r>
        </a:p>
      </xdr:txBody>
    </xdr:sp>
    <xdr:clientData/>
  </xdr:twoCellAnchor>
  <xdr:twoCellAnchor>
    <xdr:from>
      <xdr:col>1</xdr:col>
      <xdr:colOff>1828800</xdr:colOff>
      <xdr:row>137</xdr:row>
      <xdr:rowOff>0</xdr:rowOff>
    </xdr:from>
    <xdr:to>
      <xdr:col>2</xdr:col>
      <xdr:colOff>238125</xdr:colOff>
      <xdr:row>137</xdr:row>
      <xdr:rowOff>0</xdr:rowOff>
    </xdr:to>
    <xdr:sp macro="" textlink="">
      <xdr:nvSpPr>
        <xdr:cNvPr id="1045" name="Text Box 21"/>
        <xdr:cNvSpPr txBox="1">
          <a:spLocks noChangeArrowheads="1"/>
        </xdr:cNvSpPr>
      </xdr:nvSpPr>
      <xdr:spPr bwMode="auto">
        <a:xfrm>
          <a:off x="2047875" y="26517600"/>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§inh V¨n B</a:t>
          </a:r>
        </a:p>
      </xdr:txBody>
    </xdr:sp>
    <xdr:clientData/>
  </xdr:twoCellAnchor>
  <xdr:twoCellAnchor>
    <xdr:from>
      <xdr:col>4</xdr:col>
      <xdr:colOff>0</xdr:colOff>
      <xdr:row>137</xdr:row>
      <xdr:rowOff>0</xdr:rowOff>
    </xdr:from>
    <xdr:to>
      <xdr:col>4</xdr:col>
      <xdr:colOff>0</xdr:colOff>
      <xdr:row>137</xdr:row>
      <xdr:rowOff>0</xdr:rowOff>
    </xdr:to>
    <xdr:sp macro="" textlink="">
      <xdr:nvSpPr>
        <xdr:cNvPr id="1046" name="Text Box 22"/>
        <xdr:cNvSpPr txBox="1">
          <a:spLocks noChangeArrowheads="1"/>
        </xdr:cNvSpPr>
      </xdr:nvSpPr>
      <xdr:spPr bwMode="auto">
        <a:xfrm>
          <a:off x="3629025" y="26517600"/>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Ph¹m V¨n C</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5100" name="Text Box 3836"/>
        <xdr:cNvSpPr txBox="1">
          <a:spLocks noChangeArrowheads="1"/>
        </xdr:cNvSpPr>
      </xdr:nvSpPr>
      <xdr:spPr bwMode="auto">
        <a:xfrm>
          <a:off x="28575" y="26517600"/>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Ng­êi lËp biÓu</a:t>
          </a:r>
        </a:p>
      </xdr:txBody>
    </xdr:sp>
    <xdr:clientData/>
  </xdr:twoCellAnchor>
  <xdr:twoCellAnchor editAs="oneCell">
    <xdr:from>
      <xdr:col>2</xdr:col>
      <xdr:colOff>0</xdr:colOff>
      <xdr:row>146</xdr:row>
      <xdr:rowOff>38100</xdr:rowOff>
    </xdr:from>
    <xdr:to>
      <xdr:col>2</xdr:col>
      <xdr:colOff>76200</xdr:colOff>
      <xdr:row>147</xdr:row>
      <xdr:rowOff>47625</xdr:rowOff>
    </xdr:to>
    <xdr:sp macro="" textlink="">
      <xdr:nvSpPr>
        <xdr:cNvPr id="15158" name="Text Box 3837"/>
        <xdr:cNvSpPr txBox="1">
          <a:spLocks noChangeArrowheads="1"/>
        </xdr:cNvSpPr>
      </xdr:nvSpPr>
      <xdr:spPr bwMode="auto">
        <a:xfrm>
          <a:off x="2686050" y="28279725"/>
          <a:ext cx="76200" cy="200025"/>
        </a:xfrm>
        <a:prstGeom prst="rect">
          <a:avLst/>
        </a:prstGeom>
        <a:noFill/>
        <a:ln w="9525">
          <a:noFill/>
          <a:miter lim="800000"/>
          <a:headEnd/>
          <a:tailEnd/>
        </a:ln>
      </xdr:spPr>
    </xdr:sp>
    <xdr:clientData/>
  </xdr:twoCellAnchor>
  <xdr:twoCellAnchor>
    <xdr:from>
      <xdr:col>1</xdr:col>
      <xdr:colOff>1828800</xdr:colOff>
      <xdr:row>137</xdr:row>
      <xdr:rowOff>0</xdr:rowOff>
    </xdr:from>
    <xdr:to>
      <xdr:col>2</xdr:col>
      <xdr:colOff>238125</xdr:colOff>
      <xdr:row>137</xdr:row>
      <xdr:rowOff>0</xdr:rowOff>
    </xdr:to>
    <xdr:sp macro="" textlink="">
      <xdr:nvSpPr>
        <xdr:cNvPr id="15102" name="Text Box 3838"/>
        <xdr:cNvSpPr txBox="1">
          <a:spLocks noChangeArrowheads="1"/>
        </xdr:cNvSpPr>
      </xdr:nvSpPr>
      <xdr:spPr bwMode="auto">
        <a:xfrm>
          <a:off x="2047875" y="26517600"/>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KÕ to¸n tr­ëng</a:t>
          </a:r>
        </a:p>
      </xdr:txBody>
    </xdr:sp>
    <xdr:clientData/>
  </xdr:twoCellAnchor>
  <xdr:twoCellAnchor>
    <xdr:from>
      <xdr:col>4</xdr:col>
      <xdr:colOff>0</xdr:colOff>
      <xdr:row>137</xdr:row>
      <xdr:rowOff>0</xdr:rowOff>
    </xdr:from>
    <xdr:to>
      <xdr:col>4</xdr:col>
      <xdr:colOff>0</xdr:colOff>
      <xdr:row>137</xdr:row>
      <xdr:rowOff>0</xdr:rowOff>
    </xdr:to>
    <xdr:sp macro="" textlink="">
      <xdr:nvSpPr>
        <xdr:cNvPr id="15103" name="Text Box 3839"/>
        <xdr:cNvSpPr txBox="1">
          <a:spLocks noChangeArrowheads="1"/>
        </xdr:cNvSpPr>
      </xdr:nvSpPr>
      <xdr:spPr bwMode="auto">
        <a:xfrm>
          <a:off x="3629025" y="26517600"/>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Gi¸m ®èc</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5104" name="Text Box 3840"/>
        <xdr:cNvSpPr txBox="1">
          <a:spLocks noChangeArrowheads="1"/>
        </xdr:cNvSpPr>
      </xdr:nvSpPr>
      <xdr:spPr bwMode="auto">
        <a:xfrm>
          <a:off x="28575" y="26517600"/>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NguyÔn V¨n A</a:t>
          </a:r>
        </a:p>
      </xdr:txBody>
    </xdr:sp>
    <xdr:clientData/>
  </xdr:twoCellAnchor>
  <xdr:twoCellAnchor>
    <xdr:from>
      <xdr:col>1</xdr:col>
      <xdr:colOff>1828800</xdr:colOff>
      <xdr:row>137</xdr:row>
      <xdr:rowOff>0</xdr:rowOff>
    </xdr:from>
    <xdr:to>
      <xdr:col>2</xdr:col>
      <xdr:colOff>238125</xdr:colOff>
      <xdr:row>137</xdr:row>
      <xdr:rowOff>0</xdr:rowOff>
    </xdr:to>
    <xdr:sp macro="" textlink="">
      <xdr:nvSpPr>
        <xdr:cNvPr id="15105" name="Text Box 3841"/>
        <xdr:cNvSpPr txBox="1">
          <a:spLocks noChangeArrowheads="1"/>
        </xdr:cNvSpPr>
      </xdr:nvSpPr>
      <xdr:spPr bwMode="auto">
        <a:xfrm>
          <a:off x="2047875" y="26517600"/>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§inh V¨n B</a:t>
          </a:r>
        </a:p>
      </xdr:txBody>
    </xdr:sp>
    <xdr:clientData/>
  </xdr:twoCellAnchor>
  <xdr:twoCellAnchor>
    <xdr:from>
      <xdr:col>4</xdr:col>
      <xdr:colOff>0</xdr:colOff>
      <xdr:row>137</xdr:row>
      <xdr:rowOff>0</xdr:rowOff>
    </xdr:from>
    <xdr:to>
      <xdr:col>4</xdr:col>
      <xdr:colOff>0</xdr:colOff>
      <xdr:row>137</xdr:row>
      <xdr:rowOff>0</xdr:rowOff>
    </xdr:to>
    <xdr:sp macro="" textlink="">
      <xdr:nvSpPr>
        <xdr:cNvPr id="15106" name="Text Box 3842"/>
        <xdr:cNvSpPr txBox="1">
          <a:spLocks noChangeArrowheads="1"/>
        </xdr:cNvSpPr>
      </xdr:nvSpPr>
      <xdr:spPr bwMode="auto">
        <a:xfrm>
          <a:off x="3629025" y="26517600"/>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Ph¹m V¨n C</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5107" name="Text Box 3843"/>
        <xdr:cNvSpPr txBox="1">
          <a:spLocks noChangeArrowheads="1"/>
        </xdr:cNvSpPr>
      </xdr:nvSpPr>
      <xdr:spPr bwMode="auto">
        <a:xfrm>
          <a:off x="28575" y="26517600"/>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Ng­êi lËp biÓu</a:t>
          </a:r>
        </a:p>
      </xdr:txBody>
    </xdr:sp>
    <xdr:clientData/>
  </xdr:twoCellAnchor>
  <xdr:twoCellAnchor editAs="oneCell">
    <xdr:from>
      <xdr:col>2</xdr:col>
      <xdr:colOff>0</xdr:colOff>
      <xdr:row>146</xdr:row>
      <xdr:rowOff>38100</xdr:rowOff>
    </xdr:from>
    <xdr:to>
      <xdr:col>2</xdr:col>
      <xdr:colOff>76200</xdr:colOff>
      <xdr:row>147</xdr:row>
      <xdr:rowOff>47625</xdr:rowOff>
    </xdr:to>
    <xdr:sp macro="" textlink="">
      <xdr:nvSpPr>
        <xdr:cNvPr id="15165" name="Text Box 3844"/>
        <xdr:cNvSpPr txBox="1">
          <a:spLocks noChangeArrowheads="1"/>
        </xdr:cNvSpPr>
      </xdr:nvSpPr>
      <xdr:spPr bwMode="auto">
        <a:xfrm>
          <a:off x="2686050" y="28279725"/>
          <a:ext cx="76200" cy="200025"/>
        </a:xfrm>
        <a:prstGeom prst="rect">
          <a:avLst/>
        </a:prstGeom>
        <a:noFill/>
        <a:ln w="9525">
          <a:noFill/>
          <a:miter lim="800000"/>
          <a:headEnd/>
          <a:tailEnd/>
        </a:ln>
      </xdr:spPr>
    </xdr:sp>
    <xdr:clientData/>
  </xdr:twoCellAnchor>
  <xdr:twoCellAnchor>
    <xdr:from>
      <xdr:col>1</xdr:col>
      <xdr:colOff>1828800</xdr:colOff>
      <xdr:row>137</xdr:row>
      <xdr:rowOff>0</xdr:rowOff>
    </xdr:from>
    <xdr:to>
      <xdr:col>2</xdr:col>
      <xdr:colOff>238125</xdr:colOff>
      <xdr:row>137</xdr:row>
      <xdr:rowOff>0</xdr:rowOff>
    </xdr:to>
    <xdr:sp macro="" textlink="">
      <xdr:nvSpPr>
        <xdr:cNvPr id="15109" name="Text Box 3845"/>
        <xdr:cNvSpPr txBox="1">
          <a:spLocks noChangeArrowheads="1"/>
        </xdr:cNvSpPr>
      </xdr:nvSpPr>
      <xdr:spPr bwMode="auto">
        <a:xfrm>
          <a:off x="2047875" y="26517600"/>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KÕ to¸n tr­ëng</a:t>
          </a:r>
        </a:p>
      </xdr:txBody>
    </xdr:sp>
    <xdr:clientData/>
  </xdr:twoCellAnchor>
  <xdr:twoCellAnchor>
    <xdr:from>
      <xdr:col>4</xdr:col>
      <xdr:colOff>0</xdr:colOff>
      <xdr:row>137</xdr:row>
      <xdr:rowOff>0</xdr:rowOff>
    </xdr:from>
    <xdr:to>
      <xdr:col>6</xdr:col>
      <xdr:colOff>0</xdr:colOff>
      <xdr:row>137</xdr:row>
      <xdr:rowOff>0</xdr:rowOff>
    </xdr:to>
    <xdr:sp macro="" textlink="">
      <xdr:nvSpPr>
        <xdr:cNvPr id="15110" name="Text Box 3846"/>
        <xdr:cNvSpPr txBox="1">
          <a:spLocks noChangeArrowheads="1"/>
        </xdr:cNvSpPr>
      </xdr:nvSpPr>
      <xdr:spPr bwMode="auto">
        <a:xfrm>
          <a:off x="3629025" y="26517600"/>
          <a:ext cx="2600325"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Gi¸m ®èc</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5111" name="Text Box 3847"/>
        <xdr:cNvSpPr txBox="1">
          <a:spLocks noChangeArrowheads="1"/>
        </xdr:cNvSpPr>
      </xdr:nvSpPr>
      <xdr:spPr bwMode="auto">
        <a:xfrm>
          <a:off x="28575" y="26517600"/>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NguyÔn V¨n A</a:t>
          </a:r>
        </a:p>
      </xdr:txBody>
    </xdr:sp>
    <xdr:clientData/>
  </xdr:twoCellAnchor>
  <xdr:twoCellAnchor>
    <xdr:from>
      <xdr:col>1</xdr:col>
      <xdr:colOff>1828800</xdr:colOff>
      <xdr:row>137</xdr:row>
      <xdr:rowOff>0</xdr:rowOff>
    </xdr:from>
    <xdr:to>
      <xdr:col>2</xdr:col>
      <xdr:colOff>238125</xdr:colOff>
      <xdr:row>137</xdr:row>
      <xdr:rowOff>0</xdr:rowOff>
    </xdr:to>
    <xdr:sp macro="" textlink="">
      <xdr:nvSpPr>
        <xdr:cNvPr id="15112" name="Text Box 3848"/>
        <xdr:cNvSpPr txBox="1">
          <a:spLocks noChangeArrowheads="1"/>
        </xdr:cNvSpPr>
      </xdr:nvSpPr>
      <xdr:spPr bwMode="auto">
        <a:xfrm>
          <a:off x="2047875" y="26517600"/>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§inh V¨n B</a:t>
          </a:r>
        </a:p>
      </xdr:txBody>
    </xdr:sp>
    <xdr:clientData/>
  </xdr:twoCellAnchor>
  <xdr:twoCellAnchor>
    <xdr:from>
      <xdr:col>4</xdr:col>
      <xdr:colOff>0</xdr:colOff>
      <xdr:row>137</xdr:row>
      <xdr:rowOff>0</xdr:rowOff>
    </xdr:from>
    <xdr:to>
      <xdr:col>6</xdr:col>
      <xdr:colOff>0</xdr:colOff>
      <xdr:row>137</xdr:row>
      <xdr:rowOff>0</xdr:rowOff>
    </xdr:to>
    <xdr:sp macro="" textlink="">
      <xdr:nvSpPr>
        <xdr:cNvPr id="15113" name="Text Box 3849"/>
        <xdr:cNvSpPr txBox="1">
          <a:spLocks noChangeArrowheads="1"/>
        </xdr:cNvSpPr>
      </xdr:nvSpPr>
      <xdr:spPr bwMode="auto">
        <a:xfrm>
          <a:off x="3629025" y="26517600"/>
          <a:ext cx="2600325"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Ph¹m V¨n 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54</xdr:row>
      <xdr:rowOff>0</xdr:rowOff>
    </xdr:from>
    <xdr:to>
      <xdr:col>1</xdr:col>
      <xdr:colOff>1028700</xdr:colOff>
      <xdr:row>54</xdr:row>
      <xdr:rowOff>0</xdr:rowOff>
    </xdr:to>
    <xdr:sp macro="" textlink="">
      <xdr:nvSpPr>
        <xdr:cNvPr id="10241" name="Text Box 1"/>
        <xdr:cNvSpPr txBox="1">
          <a:spLocks noChangeArrowheads="1"/>
        </xdr:cNvSpPr>
      </xdr:nvSpPr>
      <xdr:spPr bwMode="auto">
        <a:xfrm>
          <a:off x="28575" y="9858375"/>
          <a:ext cx="13144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Ng­êi lËp biÓu</a:t>
          </a:r>
        </a:p>
      </xdr:txBody>
    </xdr:sp>
    <xdr:clientData/>
  </xdr:twoCellAnchor>
  <xdr:twoCellAnchor>
    <xdr:from>
      <xdr:col>1</xdr:col>
      <xdr:colOff>1828800</xdr:colOff>
      <xdr:row>54</xdr:row>
      <xdr:rowOff>0</xdr:rowOff>
    </xdr:from>
    <xdr:to>
      <xdr:col>2</xdr:col>
      <xdr:colOff>238125</xdr:colOff>
      <xdr:row>54</xdr:row>
      <xdr:rowOff>0</xdr:rowOff>
    </xdr:to>
    <xdr:sp macro="" textlink="">
      <xdr:nvSpPr>
        <xdr:cNvPr id="10242" name="Text Box 2"/>
        <xdr:cNvSpPr txBox="1">
          <a:spLocks noChangeArrowheads="1"/>
        </xdr:cNvSpPr>
      </xdr:nvSpPr>
      <xdr:spPr bwMode="auto">
        <a:xfrm>
          <a:off x="2143125" y="9858375"/>
          <a:ext cx="20383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KÕ to¸n tr­ëng</a:t>
          </a:r>
        </a:p>
      </xdr:txBody>
    </xdr:sp>
    <xdr:clientData/>
  </xdr:twoCellAnchor>
  <xdr:twoCellAnchor>
    <xdr:from>
      <xdr:col>8</xdr:col>
      <xdr:colOff>0</xdr:colOff>
      <xdr:row>54</xdr:row>
      <xdr:rowOff>0</xdr:rowOff>
    </xdr:from>
    <xdr:to>
      <xdr:col>8</xdr:col>
      <xdr:colOff>0</xdr:colOff>
      <xdr:row>54</xdr:row>
      <xdr:rowOff>0</xdr:rowOff>
    </xdr:to>
    <xdr:sp macro="" textlink="">
      <xdr:nvSpPr>
        <xdr:cNvPr id="10243" name="Text Box 3"/>
        <xdr:cNvSpPr txBox="1">
          <a:spLocks noChangeArrowheads="1"/>
        </xdr:cNvSpPr>
      </xdr:nvSpPr>
      <xdr:spPr bwMode="auto">
        <a:xfrm>
          <a:off x="9686925" y="9858375"/>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Gi¸m ®èc</a:t>
          </a:r>
        </a:p>
      </xdr:txBody>
    </xdr:sp>
    <xdr:clientData/>
  </xdr:twoCellAnchor>
  <xdr:twoCellAnchor>
    <xdr:from>
      <xdr:col>0</xdr:col>
      <xdr:colOff>28575</xdr:colOff>
      <xdr:row>54</xdr:row>
      <xdr:rowOff>0</xdr:rowOff>
    </xdr:from>
    <xdr:to>
      <xdr:col>1</xdr:col>
      <xdr:colOff>1028700</xdr:colOff>
      <xdr:row>54</xdr:row>
      <xdr:rowOff>0</xdr:rowOff>
    </xdr:to>
    <xdr:sp macro="" textlink="">
      <xdr:nvSpPr>
        <xdr:cNvPr id="10244" name="Text Box 4"/>
        <xdr:cNvSpPr txBox="1">
          <a:spLocks noChangeArrowheads="1"/>
        </xdr:cNvSpPr>
      </xdr:nvSpPr>
      <xdr:spPr bwMode="auto">
        <a:xfrm>
          <a:off x="28575" y="9858375"/>
          <a:ext cx="13144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NguyÔn V¨n A</a:t>
          </a:r>
        </a:p>
      </xdr:txBody>
    </xdr:sp>
    <xdr:clientData/>
  </xdr:twoCellAnchor>
  <xdr:twoCellAnchor>
    <xdr:from>
      <xdr:col>1</xdr:col>
      <xdr:colOff>1828800</xdr:colOff>
      <xdr:row>54</xdr:row>
      <xdr:rowOff>0</xdr:rowOff>
    </xdr:from>
    <xdr:to>
      <xdr:col>2</xdr:col>
      <xdr:colOff>238125</xdr:colOff>
      <xdr:row>54</xdr:row>
      <xdr:rowOff>0</xdr:rowOff>
    </xdr:to>
    <xdr:sp macro="" textlink="">
      <xdr:nvSpPr>
        <xdr:cNvPr id="10245" name="Text Box 5"/>
        <xdr:cNvSpPr txBox="1">
          <a:spLocks noChangeArrowheads="1"/>
        </xdr:cNvSpPr>
      </xdr:nvSpPr>
      <xdr:spPr bwMode="auto">
        <a:xfrm>
          <a:off x="2143125" y="9858375"/>
          <a:ext cx="20383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§inh V¨n B</a:t>
          </a:r>
        </a:p>
      </xdr:txBody>
    </xdr:sp>
    <xdr:clientData/>
  </xdr:twoCellAnchor>
  <xdr:twoCellAnchor>
    <xdr:from>
      <xdr:col>8</xdr:col>
      <xdr:colOff>0</xdr:colOff>
      <xdr:row>54</xdr:row>
      <xdr:rowOff>0</xdr:rowOff>
    </xdr:from>
    <xdr:to>
      <xdr:col>8</xdr:col>
      <xdr:colOff>0</xdr:colOff>
      <xdr:row>54</xdr:row>
      <xdr:rowOff>0</xdr:rowOff>
    </xdr:to>
    <xdr:sp macro="" textlink="">
      <xdr:nvSpPr>
        <xdr:cNvPr id="10246" name="Text Box 6"/>
        <xdr:cNvSpPr txBox="1">
          <a:spLocks noChangeArrowheads="1"/>
        </xdr:cNvSpPr>
      </xdr:nvSpPr>
      <xdr:spPr bwMode="auto">
        <a:xfrm>
          <a:off x="9686925" y="9858375"/>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Ph¹m V¨n C</a:t>
          </a:r>
        </a:p>
      </xdr:txBody>
    </xdr:sp>
    <xdr:clientData/>
  </xdr:twoCellAnchor>
  <xdr:twoCellAnchor>
    <xdr:from>
      <xdr:col>0</xdr:col>
      <xdr:colOff>28575</xdr:colOff>
      <xdr:row>54</xdr:row>
      <xdr:rowOff>0</xdr:rowOff>
    </xdr:from>
    <xdr:to>
      <xdr:col>1</xdr:col>
      <xdr:colOff>1028700</xdr:colOff>
      <xdr:row>54</xdr:row>
      <xdr:rowOff>0</xdr:rowOff>
    </xdr:to>
    <xdr:sp macro="" textlink="">
      <xdr:nvSpPr>
        <xdr:cNvPr id="10247" name="Text Box 7"/>
        <xdr:cNvSpPr txBox="1">
          <a:spLocks noChangeArrowheads="1"/>
        </xdr:cNvSpPr>
      </xdr:nvSpPr>
      <xdr:spPr bwMode="auto">
        <a:xfrm>
          <a:off x="28575" y="9858375"/>
          <a:ext cx="13144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Ng­êi lËp biÓu</a:t>
          </a:r>
        </a:p>
      </xdr:txBody>
    </xdr:sp>
    <xdr:clientData/>
  </xdr:twoCellAnchor>
  <xdr:twoCellAnchor>
    <xdr:from>
      <xdr:col>1</xdr:col>
      <xdr:colOff>1828800</xdr:colOff>
      <xdr:row>54</xdr:row>
      <xdr:rowOff>0</xdr:rowOff>
    </xdr:from>
    <xdr:to>
      <xdr:col>2</xdr:col>
      <xdr:colOff>238125</xdr:colOff>
      <xdr:row>54</xdr:row>
      <xdr:rowOff>0</xdr:rowOff>
    </xdr:to>
    <xdr:sp macro="" textlink="">
      <xdr:nvSpPr>
        <xdr:cNvPr id="10248" name="Text Box 8"/>
        <xdr:cNvSpPr txBox="1">
          <a:spLocks noChangeArrowheads="1"/>
        </xdr:cNvSpPr>
      </xdr:nvSpPr>
      <xdr:spPr bwMode="auto">
        <a:xfrm>
          <a:off x="2143125" y="9858375"/>
          <a:ext cx="20383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KÕ to¸n tr­ëng</a:t>
          </a:r>
        </a:p>
      </xdr:txBody>
    </xdr:sp>
    <xdr:clientData/>
  </xdr:twoCellAnchor>
  <xdr:twoCellAnchor>
    <xdr:from>
      <xdr:col>8</xdr:col>
      <xdr:colOff>0</xdr:colOff>
      <xdr:row>54</xdr:row>
      <xdr:rowOff>0</xdr:rowOff>
    </xdr:from>
    <xdr:to>
      <xdr:col>8</xdr:col>
      <xdr:colOff>0</xdr:colOff>
      <xdr:row>54</xdr:row>
      <xdr:rowOff>0</xdr:rowOff>
    </xdr:to>
    <xdr:sp macro="" textlink="">
      <xdr:nvSpPr>
        <xdr:cNvPr id="10249" name="Text Box 9"/>
        <xdr:cNvSpPr txBox="1">
          <a:spLocks noChangeArrowheads="1"/>
        </xdr:cNvSpPr>
      </xdr:nvSpPr>
      <xdr:spPr bwMode="auto">
        <a:xfrm>
          <a:off x="9686925" y="9858375"/>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Gi¸m ®èc</a:t>
          </a:r>
        </a:p>
      </xdr:txBody>
    </xdr:sp>
    <xdr:clientData/>
  </xdr:twoCellAnchor>
  <xdr:twoCellAnchor>
    <xdr:from>
      <xdr:col>0</xdr:col>
      <xdr:colOff>28575</xdr:colOff>
      <xdr:row>54</xdr:row>
      <xdr:rowOff>0</xdr:rowOff>
    </xdr:from>
    <xdr:to>
      <xdr:col>1</xdr:col>
      <xdr:colOff>1028700</xdr:colOff>
      <xdr:row>54</xdr:row>
      <xdr:rowOff>0</xdr:rowOff>
    </xdr:to>
    <xdr:sp macro="" textlink="">
      <xdr:nvSpPr>
        <xdr:cNvPr id="10250" name="Text Box 10"/>
        <xdr:cNvSpPr txBox="1">
          <a:spLocks noChangeArrowheads="1"/>
        </xdr:cNvSpPr>
      </xdr:nvSpPr>
      <xdr:spPr bwMode="auto">
        <a:xfrm>
          <a:off x="28575" y="9858375"/>
          <a:ext cx="13144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NguyÔn V¨n A</a:t>
          </a:r>
        </a:p>
      </xdr:txBody>
    </xdr:sp>
    <xdr:clientData/>
  </xdr:twoCellAnchor>
  <xdr:twoCellAnchor>
    <xdr:from>
      <xdr:col>1</xdr:col>
      <xdr:colOff>1828800</xdr:colOff>
      <xdr:row>54</xdr:row>
      <xdr:rowOff>0</xdr:rowOff>
    </xdr:from>
    <xdr:to>
      <xdr:col>2</xdr:col>
      <xdr:colOff>238125</xdr:colOff>
      <xdr:row>54</xdr:row>
      <xdr:rowOff>0</xdr:rowOff>
    </xdr:to>
    <xdr:sp macro="" textlink="">
      <xdr:nvSpPr>
        <xdr:cNvPr id="10251" name="Text Box 11"/>
        <xdr:cNvSpPr txBox="1">
          <a:spLocks noChangeArrowheads="1"/>
        </xdr:cNvSpPr>
      </xdr:nvSpPr>
      <xdr:spPr bwMode="auto">
        <a:xfrm>
          <a:off x="2143125" y="9858375"/>
          <a:ext cx="20383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§inh V¨n B</a:t>
          </a:r>
        </a:p>
      </xdr:txBody>
    </xdr:sp>
    <xdr:clientData/>
  </xdr:twoCellAnchor>
  <xdr:twoCellAnchor>
    <xdr:from>
      <xdr:col>8</xdr:col>
      <xdr:colOff>0</xdr:colOff>
      <xdr:row>54</xdr:row>
      <xdr:rowOff>0</xdr:rowOff>
    </xdr:from>
    <xdr:to>
      <xdr:col>8</xdr:col>
      <xdr:colOff>0</xdr:colOff>
      <xdr:row>54</xdr:row>
      <xdr:rowOff>0</xdr:rowOff>
    </xdr:to>
    <xdr:sp macro="" textlink="">
      <xdr:nvSpPr>
        <xdr:cNvPr id="10252" name="Text Box 12"/>
        <xdr:cNvSpPr txBox="1">
          <a:spLocks noChangeArrowheads="1"/>
        </xdr:cNvSpPr>
      </xdr:nvSpPr>
      <xdr:spPr bwMode="auto">
        <a:xfrm>
          <a:off x="9686925" y="9858375"/>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Ph¹m V¨n 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29</xdr:row>
      <xdr:rowOff>0</xdr:rowOff>
    </xdr:from>
    <xdr:to>
      <xdr:col>1</xdr:col>
      <xdr:colOff>1028700</xdr:colOff>
      <xdr:row>29</xdr:row>
      <xdr:rowOff>0</xdr:rowOff>
    </xdr:to>
    <xdr:sp macro="" textlink="">
      <xdr:nvSpPr>
        <xdr:cNvPr id="2049" name="Text Box 1"/>
        <xdr:cNvSpPr txBox="1">
          <a:spLocks noChangeArrowheads="1"/>
        </xdr:cNvSpPr>
      </xdr:nvSpPr>
      <xdr:spPr bwMode="auto">
        <a:xfrm>
          <a:off x="28575" y="5943600"/>
          <a:ext cx="12001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Ng­êi lËp biÓu</a:t>
          </a:r>
        </a:p>
      </xdr:txBody>
    </xdr:sp>
    <xdr:clientData/>
  </xdr:twoCellAnchor>
  <xdr:twoCellAnchor>
    <xdr:from>
      <xdr:col>1</xdr:col>
      <xdr:colOff>1828800</xdr:colOff>
      <xdr:row>29</xdr:row>
      <xdr:rowOff>0</xdr:rowOff>
    </xdr:from>
    <xdr:to>
      <xdr:col>2</xdr:col>
      <xdr:colOff>238125</xdr:colOff>
      <xdr:row>29</xdr:row>
      <xdr:rowOff>0</xdr:rowOff>
    </xdr:to>
    <xdr:sp macro="" textlink="">
      <xdr:nvSpPr>
        <xdr:cNvPr id="2050" name="Text Box 2"/>
        <xdr:cNvSpPr txBox="1">
          <a:spLocks noChangeArrowheads="1"/>
        </xdr:cNvSpPr>
      </xdr:nvSpPr>
      <xdr:spPr bwMode="auto">
        <a:xfrm>
          <a:off x="2028825" y="5943600"/>
          <a:ext cx="14287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KÕ to¸n tr­ëng</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2051" name="Text Box 3"/>
        <xdr:cNvSpPr txBox="1">
          <a:spLocks noChangeArrowheads="1"/>
        </xdr:cNvSpPr>
      </xdr:nvSpPr>
      <xdr:spPr bwMode="auto">
        <a:xfrm>
          <a:off x="5514975" y="5943600"/>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Gi¸m ®èc</a:t>
          </a:r>
        </a:p>
      </xdr:txBody>
    </xdr:sp>
    <xdr:clientData/>
  </xdr:twoCellAnchor>
  <xdr:twoCellAnchor>
    <xdr:from>
      <xdr:col>0</xdr:col>
      <xdr:colOff>28575</xdr:colOff>
      <xdr:row>29</xdr:row>
      <xdr:rowOff>0</xdr:rowOff>
    </xdr:from>
    <xdr:to>
      <xdr:col>1</xdr:col>
      <xdr:colOff>1028700</xdr:colOff>
      <xdr:row>29</xdr:row>
      <xdr:rowOff>0</xdr:rowOff>
    </xdr:to>
    <xdr:sp macro="" textlink="">
      <xdr:nvSpPr>
        <xdr:cNvPr id="2052" name="Text Box 4"/>
        <xdr:cNvSpPr txBox="1">
          <a:spLocks noChangeArrowheads="1"/>
        </xdr:cNvSpPr>
      </xdr:nvSpPr>
      <xdr:spPr bwMode="auto">
        <a:xfrm>
          <a:off x="28575" y="5943600"/>
          <a:ext cx="12001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VnTime"/>
            </a:rPr>
            <a:t>NguyÔn V¨n A</a:t>
          </a:r>
        </a:p>
      </xdr:txBody>
    </xdr:sp>
    <xdr:clientData/>
  </xdr:twoCellAnchor>
  <xdr:twoCellAnchor>
    <xdr:from>
      <xdr:col>1</xdr:col>
      <xdr:colOff>1828800</xdr:colOff>
      <xdr:row>29</xdr:row>
      <xdr:rowOff>0</xdr:rowOff>
    </xdr:from>
    <xdr:to>
      <xdr:col>2</xdr:col>
      <xdr:colOff>238125</xdr:colOff>
      <xdr:row>29</xdr:row>
      <xdr:rowOff>0</xdr:rowOff>
    </xdr:to>
    <xdr:sp macro="" textlink="">
      <xdr:nvSpPr>
        <xdr:cNvPr id="2053" name="Text Box 5"/>
        <xdr:cNvSpPr txBox="1">
          <a:spLocks noChangeArrowheads="1"/>
        </xdr:cNvSpPr>
      </xdr:nvSpPr>
      <xdr:spPr bwMode="auto">
        <a:xfrm>
          <a:off x="2028825" y="5943600"/>
          <a:ext cx="14287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§inh V¨n B</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2054" name="Text Box 6"/>
        <xdr:cNvSpPr txBox="1">
          <a:spLocks noChangeArrowheads="1"/>
        </xdr:cNvSpPr>
      </xdr:nvSpPr>
      <xdr:spPr bwMode="auto">
        <a:xfrm>
          <a:off x="5514975" y="5943600"/>
          <a:ext cx="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100" b="1" i="0" strike="noStrike">
              <a:solidFill>
                <a:srgbClr val="000000"/>
              </a:solidFill>
              <a:latin typeface=".VnTime"/>
            </a:rPr>
            <a:t>Ph¹m V¨n C</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22311%20Draf%20Financial%20Statemen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5441%20kiem%20tra%20chi%20ti&#213;t%20nh&#203;p%20nguy&#170;n%20v&#203;t%20li&#214;u%20chinh"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y%20Documents\Ketoan2001\CDTKM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orary%20Internet%20Files\Content.IE5\5C6EOYFM\Cankt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20NKC%202001"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22311%20Draf%20Financial%20Statements-May%20N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han\Quyet%20toan%202012\Qui%203.2012\Quyet%20toan%20Q3.2012(%20N)%20theo%20mau%20QD%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Statement1"/>
      <sheetName val="Income Statement 2"/>
      <sheetName val="Tminh"/>
      <sheetName val="Note"/>
      <sheetName val="BC1"/>
      <sheetName val="Equity"/>
      <sheetName val="Fixed assets 2"/>
      <sheetName val="Fixed assets 1"/>
      <sheetName val="TBFS"/>
      <sheetName val="TBnoteline"/>
      <sheetName val="BS"/>
      <sheetName val="IS"/>
      <sheetName val="CF"/>
      <sheetName val="Tminh (2)"/>
      <sheetName val="PL1"/>
      <sheetName val="PL2"/>
      <sheetName val="PL3"/>
      <sheetName val="CDKT"/>
      <sheetName val="KQKD1"/>
      <sheetName val="KQKDII"/>
      <sheetName val="KQKDIII"/>
      <sheetName val="CFL"/>
      <sheetName val="F.assets"/>
      <sheetName val="CFL-G"/>
      <sheetName val="CFL-T"/>
      <sheetName val="Note for loan"/>
      <sheetName val="Detail loan NH Dau tu"/>
      <sheetName val="For TCT"/>
      <sheetName val="TB"/>
      <sheetName val="CFL-G (2)"/>
      <sheetName val="CCDC"/>
      <sheetName val="L-loan"/>
      <sheetName val="S-Loan"/>
      <sheetName val="BCDC"/>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5441"/>
      <sheetName val="5442"/>
      <sheetName val="Chi tiet"/>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an1"/>
      <sheetName val="CDFS"/>
      <sheetName val="Sheet2"/>
      <sheetName val="loc"/>
      <sheetName val="Sheet1"/>
      <sheetName val="CDPS PL"/>
      <sheetName val="Dulieu"/>
    </sheetNames>
    <sheetDataSet>
      <sheetData sheetId="0"/>
      <sheetData sheetId="1" refreshError="1"/>
      <sheetData sheetId="2" refreshError="1"/>
      <sheetData sheetId="3" refreshError="1"/>
      <sheetData sheetId="4" refreshError="1"/>
      <sheetData sheetId="5" refreshError="1"/>
      <sheetData sheetId="6" refreshError="1">
        <row r="1">
          <cell r="K1" t="str">
            <v>USD</v>
          </cell>
        </row>
        <row r="2">
          <cell r="K2">
            <v>8.2899999999999991</v>
          </cell>
        </row>
        <row r="3">
          <cell r="K3">
            <v>0.25</v>
          </cell>
        </row>
        <row r="4">
          <cell r="K4">
            <v>115.87</v>
          </cell>
        </row>
        <row r="5">
          <cell r="K5">
            <v>3.48</v>
          </cell>
        </row>
        <row r="6">
          <cell r="K6">
            <v>27.89</v>
          </cell>
        </row>
        <row r="7">
          <cell r="K7">
            <v>0.93</v>
          </cell>
        </row>
        <row r="8">
          <cell r="K8">
            <v>60.5</v>
          </cell>
        </row>
        <row r="9">
          <cell r="K9">
            <v>123.68</v>
          </cell>
        </row>
        <row r="10">
          <cell r="K10">
            <v>12.37</v>
          </cell>
        </row>
        <row r="11">
          <cell r="K11">
            <v>39.04</v>
          </cell>
        </row>
        <row r="12">
          <cell r="K12">
            <v>1.17</v>
          </cell>
        </row>
        <row r="13">
          <cell r="K13">
            <v>29.06</v>
          </cell>
        </row>
        <row r="14">
          <cell r="K14">
            <v>0.87</v>
          </cell>
        </row>
        <row r="15">
          <cell r="K15">
            <v>3.56</v>
          </cell>
        </row>
        <row r="16">
          <cell r="K16">
            <v>19.8</v>
          </cell>
        </row>
        <row r="17">
          <cell r="K17">
            <v>1.98</v>
          </cell>
        </row>
        <row r="18">
          <cell r="K18">
            <v>23.13</v>
          </cell>
        </row>
        <row r="19">
          <cell r="K19">
            <v>19.07</v>
          </cell>
        </row>
        <row r="20">
          <cell r="K20">
            <v>0.56999999999999995</v>
          </cell>
        </row>
        <row r="21">
          <cell r="K21">
            <v>27.74</v>
          </cell>
        </row>
        <row r="22">
          <cell r="K22">
            <v>2.77</v>
          </cell>
        </row>
        <row r="23">
          <cell r="K23">
            <v>11.96</v>
          </cell>
        </row>
        <row r="24">
          <cell r="K24">
            <v>34.21</v>
          </cell>
        </row>
        <row r="25">
          <cell r="K25">
            <v>1.03</v>
          </cell>
        </row>
        <row r="26">
          <cell r="K26">
            <v>8.5399999999999991</v>
          </cell>
        </row>
        <row r="27">
          <cell r="K27">
            <v>0.85</v>
          </cell>
        </row>
        <row r="28">
          <cell r="K28">
            <v>27.05</v>
          </cell>
        </row>
        <row r="29">
          <cell r="K29">
            <v>0.81</v>
          </cell>
        </row>
        <row r="30">
          <cell r="K30">
            <v>5.53</v>
          </cell>
        </row>
        <row r="31">
          <cell r="K31">
            <v>0.17</v>
          </cell>
        </row>
        <row r="32">
          <cell r="K32">
            <v>54.8</v>
          </cell>
        </row>
        <row r="33">
          <cell r="K33">
            <v>5.48</v>
          </cell>
        </row>
        <row r="34">
          <cell r="K34">
            <v>28.47</v>
          </cell>
        </row>
        <row r="35">
          <cell r="K35">
            <v>1.42</v>
          </cell>
        </row>
        <row r="36">
          <cell r="K36">
            <v>9.5399999999999991</v>
          </cell>
        </row>
        <row r="37">
          <cell r="K37">
            <v>0.28999999999999998</v>
          </cell>
        </row>
        <row r="38">
          <cell r="K38">
            <v>18.86</v>
          </cell>
        </row>
        <row r="39">
          <cell r="K39">
            <v>18.66</v>
          </cell>
        </row>
        <row r="40">
          <cell r="K40">
            <v>0.56000000000000005</v>
          </cell>
        </row>
        <row r="41">
          <cell r="K41">
            <v>28.68</v>
          </cell>
        </row>
        <row r="42">
          <cell r="K42">
            <v>0.86</v>
          </cell>
        </row>
        <row r="43">
          <cell r="K43">
            <v>23.43</v>
          </cell>
        </row>
        <row r="44">
          <cell r="K44">
            <v>0.7</v>
          </cell>
        </row>
        <row r="45">
          <cell r="K45">
            <v>14.44</v>
          </cell>
        </row>
        <row r="46">
          <cell r="K46">
            <v>0.43</v>
          </cell>
        </row>
        <row r="47">
          <cell r="K47">
            <v>11.27</v>
          </cell>
        </row>
        <row r="48">
          <cell r="K48">
            <v>1.02</v>
          </cell>
        </row>
        <row r="49">
          <cell r="K49">
            <v>11.68</v>
          </cell>
        </row>
        <row r="50">
          <cell r="K50">
            <v>0.35</v>
          </cell>
        </row>
        <row r="51">
          <cell r="K51">
            <v>6.12</v>
          </cell>
        </row>
        <row r="52">
          <cell r="K52">
            <v>0.18</v>
          </cell>
        </row>
        <row r="53">
          <cell r="K53">
            <v>38.01</v>
          </cell>
        </row>
        <row r="54">
          <cell r="K54">
            <v>1.1399999999999999</v>
          </cell>
        </row>
        <row r="55">
          <cell r="K55">
            <v>220.04</v>
          </cell>
        </row>
        <row r="56">
          <cell r="K56">
            <v>9.07</v>
          </cell>
        </row>
        <row r="57">
          <cell r="K57">
            <v>3319.93</v>
          </cell>
        </row>
        <row r="58">
          <cell r="K58">
            <v>2300</v>
          </cell>
        </row>
        <row r="59">
          <cell r="K59">
            <v>500</v>
          </cell>
        </row>
        <row r="60">
          <cell r="K60">
            <v>4105.01</v>
          </cell>
        </row>
        <row r="61">
          <cell r="K61">
            <v>13.82</v>
          </cell>
        </row>
        <row r="62">
          <cell r="K62">
            <v>0.41</v>
          </cell>
        </row>
        <row r="63">
          <cell r="K63">
            <v>9.61</v>
          </cell>
        </row>
        <row r="64">
          <cell r="K64">
            <v>0.28999999999999998</v>
          </cell>
        </row>
        <row r="65">
          <cell r="K65">
            <v>31.94</v>
          </cell>
        </row>
        <row r="66">
          <cell r="K66">
            <v>3.19</v>
          </cell>
        </row>
        <row r="67">
          <cell r="K67">
            <v>158.91999999999999</v>
          </cell>
        </row>
        <row r="68">
          <cell r="K68">
            <v>6.46</v>
          </cell>
        </row>
        <row r="69">
          <cell r="K69">
            <v>355.87</v>
          </cell>
        </row>
        <row r="70">
          <cell r="K70">
            <v>2338.41</v>
          </cell>
        </row>
        <row r="71">
          <cell r="K71">
            <v>185.19</v>
          </cell>
        </row>
        <row r="72">
          <cell r="K72">
            <v>5.56</v>
          </cell>
        </row>
        <row r="73">
          <cell r="K73">
            <v>335.2</v>
          </cell>
        </row>
        <row r="74">
          <cell r="K74">
            <v>33.58</v>
          </cell>
        </row>
        <row r="75">
          <cell r="K75">
            <v>462.63</v>
          </cell>
        </row>
        <row r="76">
          <cell r="K76">
            <v>254.04</v>
          </cell>
        </row>
        <row r="77">
          <cell r="K77">
            <v>25.4</v>
          </cell>
        </row>
        <row r="78">
          <cell r="K78">
            <v>2588.19</v>
          </cell>
        </row>
        <row r="79">
          <cell r="K79">
            <v>258.82</v>
          </cell>
        </row>
        <row r="80">
          <cell r="K80">
            <v>119.06</v>
          </cell>
        </row>
        <row r="81">
          <cell r="K81">
            <v>11.91</v>
          </cell>
        </row>
        <row r="82">
          <cell r="K82">
            <v>281.98</v>
          </cell>
        </row>
        <row r="83">
          <cell r="K83">
            <v>28.2</v>
          </cell>
        </row>
        <row r="84">
          <cell r="K84">
            <v>186.24</v>
          </cell>
        </row>
        <row r="85">
          <cell r="K85">
            <v>7.55</v>
          </cell>
        </row>
        <row r="86">
          <cell r="K86">
            <v>269.93</v>
          </cell>
        </row>
        <row r="87">
          <cell r="K87">
            <v>44.2</v>
          </cell>
        </row>
        <row r="88">
          <cell r="K88">
            <v>4.42</v>
          </cell>
        </row>
        <row r="89">
          <cell r="K89">
            <v>355.87</v>
          </cell>
        </row>
        <row r="90">
          <cell r="K90">
            <v>11.55</v>
          </cell>
        </row>
        <row r="91">
          <cell r="K91">
            <v>14234.88</v>
          </cell>
        </row>
        <row r="92">
          <cell r="K92">
            <v>11000</v>
          </cell>
        </row>
        <row r="93">
          <cell r="K93">
            <v>5.41</v>
          </cell>
        </row>
        <row r="94">
          <cell r="K94">
            <v>195.41</v>
          </cell>
        </row>
        <row r="95">
          <cell r="K95">
            <v>19.93</v>
          </cell>
        </row>
        <row r="96">
          <cell r="K96">
            <v>10.68</v>
          </cell>
        </row>
        <row r="97">
          <cell r="K97">
            <v>19.93</v>
          </cell>
        </row>
        <row r="98">
          <cell r="K98">
            <v>4270.46</v>
          </cell>
        </row>
        <row r="99">
          <cell r="K99">
            <v>2750.33</v>
          </cell>
        </row>
        <row r="100">
          <cell r="K100">
            <v>2800</v>
          </cell>
        </row>
        <row r="101">
          <cell r="K101">
            <v>2767.1</v>
          </cell>
        </row>
        <row r="102">
          <cell r="K102">
            <v>14234.88</v>
          </cell>
        </row>
        <row r="103">
          <cell r="K103">
            <v>2135.23</v>
          </cell>
        </row>
        <row r="104">
          <cell r="K104">
            <v>3558.72</v>
          </cell>
        </row>
        <row r="105">
          <cell r="K105">
            <v>32460.91</v>
          </cell>
        </row>
        <row r="106">
          <cell r="K106">
            <v>55.81</v>
          </cell>
        </row>
        <row r="107">
          <cell r="K107">
            <v>5.58</v>
          </cell>
        </row>
        <row r="108">
          <cell r="K108">
            <v>7.12</v>
          </cell>
        </row>
        <row r="109">
          <cell r="K109">
            <v>50.55</v>
          </cell>
        </row>
        <row r="110">
          <cell r="K110">
            <v>5.05</v>
          </cell>
        </row>
        <row r="111">
          <cell r="K111">
            <v>7378.95</v>
          </cell>
        </row>
        <row r="112">
          <cell r="K112">
            <v>1.85</v>
          </cell>
        </row>
        <row r="113">
          <cell r="K113">
            <v>41.41</v>
          </cell>
        </row>
        <row r="114">
          <cell r="K114">
            <v>36.729999999999997</v>
          </cell>
        </row>
        <row r="115">
          <cell r="K115">
            <v>16.010000000000002</v>
          </cell>
        </row>
        <row r="116">
          <cell r="K116">
            <v>1.07</v>
          </cell>
        </row>
        <row r="117">
          <cell r="K117">
            <v>17.079999999999998</v>
          </cell>
        </row>
        <row r="118">
          <cell r="K118">
            <v>4.2699999999999996</v>
          </cell>
        </row>
        <row r="119">
          <cell r="K119">
            <v>19.93</v>
          </cell>
        </row>
        <row r="120">
          <cell r="K120">
            <v>2.14</v>
          </cell>
        </row>
        <row r="121">
          <cell r="K121">
            <v>9.27</v>
          </cell>
        </row>
        <row r="122">
          <cell r="K122">
            <v>196.95</v>
          </cell>
        </row>
        <row r="123">
          <cell r="K123">
            <v>9.82</v>
          </cell>
        </row>
        <row r="124">
          <cell r="K124">
            <v>11.96</v>
          </cell>
        </row>
        <row r="125">
          <cell r="K125">
            <v>9.7100000000000009</v>
          </cell>
        </row>
        <row r="126">
          <cell r="K126">
            <v>0.97</v>
          </cell>
        </row>
        <row r="127">
          <cell r="K127">
            <v>16.37</v>
          </cell>
        </row>
        <row r="128">
          <cell r="K128">
            <v>22.78</v>
          </cell>
        </row>
        <row r="129">
          <cell r="K129">
            <v>58.6</v>
          </cell>
        </row>
        <row r="130">
          <cell r="K130">
            <v>1.76</v>
          </cell>
        </row>
        <row r="131">
          <cell r="K131">
            <v>1.99</v>
          </cell>
        </row>
        <row r="132">
          <cell r="K132">
            <v>48.37</v>
          </cell>
        </row>
        <row r="133">
          <cell r="K133">
            <v>1.45</v>
          </cell>
        </row>
        <row r="134">
          <cell r="K134">
            <v>40.83</v>
          </cell>
        </row>
        <row r="135">
          <cell r="K135">
            <v>4.0999999999999996</v>
          </cell>
        </row>
        <row r="136">
          <cell r="K136">
            <v>52.38</v>
          </cell>
        </row>
        <row r="137">
          <cell r="K137">
            <v>2.56</v>
          </cell>
        </row>
        <row r="138">
          <cell r="K138">
            <v>6.62</v>
          </cell>
        </row>
        <row r="139">
          <cell r="K139">
            <v>6.41</v>
          </cell>
        </row>
        <row r="140">
          <cell r="K140">
            <v>67.72</v>
          </cell>
        </row>
        <row r="141">
          <cell r="K141">
            <v>2.0299999999999998</v>
          </cell>
        </row>
        <row r="142">
          <cell r="K142">
            <v>3.99</v>
          </cell>
        </row>
        <row r="143">
          <cell r="K143">
            <v>1.39</v>
          </cell>
        </row>
        <row r="144">
          <cell r="K144">
            <v>0.14000000000000001</v>
          </cell>
        </row>
        <row r="145">
          <cell r="K145">
            <v>3.56</v>
          </cell>
        </row>
        <row r="146">
          <cell r="K146">
            <v>5.91</v>
          </cell>
        </row>
        <row r="147">
          <cell r="K147">
            <v>3377.07</v>
          </cell>
        </row>
        <row r="148">
          <cell r="K148">
            <v>2300</v>
          </cell>
        </row>
        <row r="149">
          <cell r="K149">
            <v>500</v>
          </cell>
        </row>
        <row r="150">
          <cell r="K150">
            <v>164.27</v>
          </cell>
        </row>
        <row r="151">
          <cell r="K151">
            <v>6.6</v>
          </cell>
        </row>
        <row r="152">
          <cell r="K152">
            <v>355.87</v>
          </cell>
        </row>
        <row r="153">
          <cell r="K153">
            <v>71.17</v>
          </cell>
        </row>
        <row r="154">
          <cell r="K154">
            <v>30.8</v>
          </cell>
        </row>
        <row r="155">
          <cell r="K155">
            <v>3.08</v>
          </cell>
        </row>
        <row r="156">
          <cell r="K156">
            <v>20.25</v>
          </cell>
        </row>
        <row r="157">
          <cell r="K157">
            <v>2.02</v>
          </cell>
        </row>
        <row r="158">
          <cell r="K158">
            <v>53.9</v>
          </cell>
        </row>
        <row r="159">
          <cell r="K159">
            <v>1.62</v>
          </cell>
        </row>
        <row r="160">
          <cell r="K160">
            <v>398.02</v>
          </cell>
        </row>
        <row r="161">
          <cell r="K161">
            <v>11.94</v>
          </cell>
        </row>
        <row r="162">
          <cell r="K162">
            <v>281.81</v>
          </cell>
        </row>
        <row r="163">
          <cell r="K163">
            <v>238.12</v>
          </cell>
        </row>
        <row r="164">
          <cell r="K164">
            <v>23.81</v>
          </cell>
        </row>
        <row r="165">
          <cell r="K165">
            <v>395.68</v>
          </cell>
        </row>
        <row r="166">
          <cell r="K166">
            <v>39.57</v>
          </cell>
        </row>
        <row r="167">
          <cell r="K167">
            <v>74.349999999999994</v>
          </cell>
        </row>
        <row r="168">
          <cell r="K168">
            <v>2.23</v>
          </cell>
        </row>
        <row r="169">
          <cell r="K169">
            <v>324.77999999999997</v>
          </cell>
        </row>
        <row r="170">
          <cell r="K170">
            <v>9.74</v>
          </cell>
        </row>
        <row r="171">
          <cell r="K171">
            <v>543.74</v>
          </cell>
        </row>
        <row r="172">
          <cell r="K172">
            <v>54.37</v>
          </cell>
        </row>
        <row r="173">
          <cell r="K173">
            <v>61.28</v>
          </cell>
        </row>
        <row r="174">
          <cell r="K174">
            <v>6.13</v>
          </cell>
        </row>
        <row r="175">
          <cell r="K175">
            <v>3252.25</v>
          </cell>
        </row>
        <row r="176">
          <cell r="K176">
            <v>3577.47</v>
          </cell>
        </row>
        <row r="177">
          <cell r="K177">
            <v>126.82</v>
          </cell>
        </row>
        <row r="178">
          <cell r="K178">
            <v>12.68</v>
          </cell>
        </row>
        <row r="179">
          <cell r="K179">
            <v>189.81</v>
          </cell>
        </row>
        <row r="180">
          <cell r="K180">
            <v>313.63</v>
          </cell>
        </row>
        <row r="181">
          <cell r="K181">
            <v>31.36</v>
          </cell>
        </row>
        <row r="182">
          <cell r="K182">
            <v>10.149466192170818</v>
          </cell>
        </row>
        <row r="183">
          <cell r="K183">
            <v>69.47</v>
          </cell>
        </row>
        <row r="184">
          <cell r="K184">
            <v>1067.6199999999999</v>
          </cell>
        </row>
        <row r="185">
          <cell r="K185">
            <v>4982.21</v>
          </cell>
        </row>
        <row r="186">
          <cell r="K186">
            <v>11605.43</v>
          </cell>
        </row>
        <row r="187">
          <cell r="K187">
            <v>3558.72</v>
          </cell>
        </row>
        <row r="188">
          <cell r="K188">
            <v>2801.79</v>
          </cell>
        </row>
        <row r="189">
          <cell r="K189">
            <v>6591.44</v>
          </cell>
        </row>
        <row r="190">
          <cell r="K190">
            <v>12.19</v>
          </cell>
        </row>
        <row r="191">
          <cell r="K191">
            <v>34.270000000000003</v>
          </cell>
        </row>
        <row r="192">
          <cell r="K192">
            <v>3.43</v>
          </cell>
        </row>
        <row r="193">
          <cell r="K193">
            <v>2.85</v>
          </cell>
        </row>
        <row r="194">
          <cell r="K194">
            <v>10.75</v>
          </cell>
        </row>
        <row r="195">
          <cell r="K195">
            <v>8.57</v>
          </cell>
        </row>
        <row r="196">
          <cell r="K196">
            <v>0.26</v>
          </cell>
        </row>
        <row r="197">
          <cell r="K197">
            <v>5.86</v>
          </cell>
        </row>
        <row r="198">
          <cell r="K198">
            <v>0.26</v>
          </cell>
        </row>
        <row r="199">
          <cell r="K199">
            <v>19.02</v>
          </cell>
        </row>
        <row r="200">
          <cell r="K200">
            <v>0.56999999999999995</v>
          </cell>
        </row>
        <row r="201">
          <cell r="K201">
            <v>5.05</v>
          </cell>
        </row>
        <row r="202">
          <cell r="K202">
            <v>14.23</v>
          </cell>
        </row>
        <row r="203">
          <cell r="K203">
            <v>39.15</v>
          </cell>
        </row>
        <row r="204">
          <cell r="K204">
            <v>3.7</v>
          </cell>
        </row>
        <row r="205">
          <cell r="K205">
            <v>13.89</v>
          </cell>
        </row>
        <row r="206">
          <cell r="K206">
            <v>0.69</v>
          </cell>
        </row>
        <row r="207">
          <cell r="K207">
            <v>159.93</v>
          </cell>
        </row>
        <row r="208">
          <cell r="K208">
            <v>8</v>
          </cell>
        </row>
        <row r="209">
          <cell r="K209">
            <v>33.799999999999997</v>
          </cell>
        </row>
        <row r="210">
          <cell r="K210">
            <v>19.93</v>
          </cell>
        </row>
        <row r="211">
          <cell r="K211">
            <v>33.17</v>
          </cell>
        </row>
        <row r="212">
          <cell r="K212">
            <v>1</v>
          </cell>
        </row>
        <row r="213">
          <cell r="K213">
            <v>31.1</v>
          </cell>
        </row>
        <row r="214">
          <cell r="K214">
            <v>0.93</v>
          </cell>
        </row>
        <row r="215">
          <cell r="K215">
            <v>56.65</v>
          </cell>
        </row>
        <row r="216">
          <cell r="K216">
            <v>5.62</v>
          </cell>
        </row>
        <row r="217">
          <cell r="K217">
            <v>13.95</v>
          </cell>
        </row>
        <row r="218">
          <cell r="K218">
            <v>12.07</v>
          </cell>
        </row>
        <row r="219">
          <cell r="K219">
            <v>1.1000000000000001</v>
          </cell>
        </row>
        <row r="220">
          <cell r="K220">
            <v>27.97</v>
          </cell>
        </row>
        <row r="221">
          <cell r="K221">
            <v>4.2699999999999996</v>
          </cell>
        </row>
        <row r="222">
          <cell r="K222">
            <v>11.53</v>
          </cell>
        </row>
        <row r="223">
          <cell r="K223">
            <v>44.05</v>
          </cell>
        </row>
        <row r="224">
          <cell r="K224">
            <v>88.73</v>
          </cell>
        </row>
        <row r="225">
          <cell r="K225">
            <v>4.43</v>
          </cell>
        </row>
        <row r="226">
          <cell r="K226">
            <v>5.34</v>
          </cell>
        </row>
        <row r="227">
          <cell r="K227">
            <v>11.57</v>
          </cell>
        </row>
        <row r="228">
          <cell r="K228">
            <v>0.25</v>
          </cell>
        </row>
        <row r="229">
          <cell r="K229">
            <v>0.71</v>
          </cell>
        </row>
        <row r="230">
          <cell r="K230">
            <v>3.88</v>
          </cell>
        </row>
        <row r="231">
          <cell r="K231">
            <v>0.12</v>
          </cell>
        </row>
        <row r="232">
          <cell r="K232">
            <v>5.12</v>
          </cell>
        </row>
        <row r="233">
          <cell r="K233">
            <v>174.25</v>
          </cell>
        </row>
        <row r="234">
          <cell r="K234">
            <v>5.85</v>
          </cell>
        </row>
        <row r="235">
          <cell r="K235">
            <v>71.89</v>
          </cell>
        </row>
        <row r="236">
          <cell r="K236">
            <v>9.61</v>
          </cell>
        </row>
        <row r="237">
          <cell r="K237">
            <v>68.8</v>
          </cell>
        </row>
        <row r="238">
          <cell r="K238">
            <v>3.44</v>
          </cell>
        </row>
        <row r="239">
          <cell r="K239">
            <v>31.03</v>
          </cell>
        </row>
        <row r="240">
          <cell r="K240">
            <v>3.1</v>
          </cell>
        </row>
        <row r="241">
          <cell r="K241">
            <v>283.92</v>
          </cell>
        </row>
        <row r="242">
          <cell r="K242">
            <v>28.39</v>
          </cell>
        </row>
        <row r="243">
          <cell r="K243">
            <v>229.41</v>
          </cell>
        </row>
        <row r="244">
          <cell r="K244">
            <v>22.94</v>
          </cell>
        </row>
        <row r="245">
          <cell r="K245">
            <v>361.57</v>
          </cell>
        </row>
        <row r="246">
          <cell r="K246">
            <v>36.159999999999997</v>
          </cell>
        </row>
        <row r="247">
          <cell r="K247">
            <v>233.42</v>
          </cell>
        </row>
        <row r="248">
          <cell r="K248">
            <v>23.34</v>
          </cell>
        </row>
        <row r="249">
          <cell r="K249">
            <v>241.65</v>
          </cell>
        </row>
        <row r="250">
          <cell r="K250">
            <v>221.88</v>
          </cell>
        </row>
        <row r="251">
          <cell r="K251">
            <v>500</v>
          </cell>
        </row>
        <row r="252">
          <cell r="K252">
            <v>2300</v>
          </cell>
        </row>
        <row r="253">
          <cell r="K253">
            <v>3461.83</v>
          </cell>
        </row>
        <row r="254">
          <cell r="K254">
            <v>5.69</v>
          </cell>
        </row>
        <row r="255">
          <cell r="K255">
            <v>2360.79</v>
          </cell>
        </row>
        <row r="256">
          <cell r="K256">
            <v>4270.46</v>
          </cell>
        </row>
        <row r="257">
          <cell r="K257">
            <v>4475.18</v>
          </cell>
        </row>
        <row r="258">
          <cell r="K258">
            <v>2846.98</v>
          </cell>
        </row>
        <row r="259">
          <cell r="K259">
            <v>7117.44</v>
          </cell>
        </row>
        <row r="260">
          <cell r="K260">
            <v>3558.72</v>
          </cell>
        </row>
        <row r="261">
          <cell r="K261">
            <v>2800</v>
          </cell>
        </row>
        <row r="262">
          <cell r="K262">
            <v>355.87</v>
          </cell>
        </row>
        <row r="263">
          <cell r="K263">
            <v>62.11</v>
          </cell>
        </row>
        <row r="264">
          <cell r="K264">
            <v>6.21</v>
          </cell>
        </row>
        <row r="265">
          <cell r="K265">
            <v>9.11</v>
          </cell>
        </row>
        <row r="266">
          <cell r="K266">
            <v>141.80000000000001</v>
          </cell>
        </row>
        <row r="267">
          <cell r="K267">
            <v>14.18</v>
          </cell>
        </row>
        <row r="268">
          <cell r="K268">
            <v>4.9800000000000004</v>
          </cell>
        </row>
        <row r="269">
          <cell r="K269">
            <v>151.74</v>
          </cell>
        </row>
        <row r="270">
          <cell r="K270">
            <v>5.61</v>
          </cell>
        </row>
        <row r="271">
          <cell r="K271">
            <v>60.05</v>
          </cell>
        </row>
        <row r="272">
          <cell r="K272">
            <v>6</v>
          </cell>
        </row>
        <row r="273">
          <cell r="K273">
            <v>1.57</v>
          </cell>
        </row>
        <row r="274">
          <cell r="K274">
            <v>40.75</v>
          </cell>
        </row>
        <row r="275">
          <cell r="K275">
            <v>2.0299999999999998</v>
          </cell>
        </row>
        <row r="276">
          <cell r="K276">
            <v>9.7100000000000009</v>
          </cell>
        </row>
        <row r="277">
          <cell r="K277">
            <v>0.97</v>
          </cell>
        </row>
        <row r="278">
          <cell r="K278">
            <v>11.39</v>
          </cell>
        </row>
        <row r="279">
          <cell r="K279">
            <v>33.89</v>
          </cell>
        </row>
        <row r="280">
          <cell r="K280">
            <v>1.69</v>
          </cell>
        </row>
        <row r="281">
          <cell r="K281">
            <v>67.69</v>
          </cell>
        </row>
        <row r="282">
          <cell r="K282">
            <v>2.06</v>
          </cell>
        </row>
        <row r="283">
          <cell r="K283">
            <v>80.61</v>
          </cell>
        </row>
        <row r="284">
          <cell r="K284">
            <v>2.42</v>
          </cell>
        </row>
        <row r="285">
          <cell r="K285">
            <v>6.83</v>
          </cell>
        </row>
        <row r="286">
          <cell r="K286">
            <v>12.39</v>
          </cell>
        </row>
        <row r="287">
          <cell r="K287">
            <v>1.1399999999999999</v>
          </cell>
        </row>
        <row r="288">
          <cell r="K288">
            <v>2.85</v>
          </cell>
        </row>
        <row r="289">
          <cell r="K289">
            <v>59.83</v>
          </cell>
        </row>
        <row r="290">
          <cell r="K290">
            <v>5.98</v>
          </cell>
        </row>
        <row r="291">
          <cell r="K291">
            <v>33.89</v>
          </cell>
        </row>
        <row r="292">
          <cell r="K292">
            <v>1.69</v>
          </cell>
        </row>
        <row r="293">
          <cell r="K293">
            <v>25.54</v>
          </cell>
        </row>
        <row r="294">
          <cell r="K294">
            <v>0.79</v>
          </cell>
        </row>
        <row r="295">
          <cell r="K295">
            <v>10.39</v>
          </cell>
        </row>
        <row r="296">
          <cell r="K296">
            <v>1426.54</v>
          </cell>
        </row>
        <row r="297">
          <cell r="K297">
            <v>2934.14</v>
          </cell>
        </row>
        <row r="298">
          <cell r="K298">
            <v>270.45999999999998</v>
          </cell>
        </row>
        <row r="299">
          <cell r="K299">
            <v>145.56</v>
          </cell>
        </row>
        <row r="300">
          <cell r="K300">
            <v>14.56</v>
          </cell>
        </row>
        <row r="301">
          <cell r="K301">
            <v>39.43</v>
          </cell>
        </row>
        <row r="302">
          <cell r="K302">
            <v>424.01</v>
          </cell>
        </row>
        <row r="303">
          <cell r="K303">
            <v>42.4</v>
          </cell>
        </row>
        <row r="304">
          <cell r="K304">
            <v>498.22</v>
          </cell>
        </row>
        <row r="305">
          <cell r="K305">
            <v>3007.59</v>
          </cell>
        </row>
        <row r="306">
          <cell r="K306">
            <v>16.61</v>
          </cell>
        </row>
        <row r="307">
          <cell r="K307">
            <v>176.39</v>
          </cell>
        </row>
        <row r="308">
          <cell r="K308">
            <v>4.96</v>
          </cell>
        </row>
        <row r="309">
          <cell r="K309">
            <v>35.520000000000003</v>
          </cell>
        </row>
        <row r="310">
          <cell r="K310">
            <v>3.55</v>
          </cell>
        </row>
        <row r="311">
          <cell r="K311">
            <v>31.99</v>
          </cell>
        </row>
        <row r="312">
          <cell r="K312">
            <v>2.72</v>
          </cell>
        </row>
        <row r="313">
          <cell r="K313">
            <v>34.590000000000003</v>
          </cell>
        </row>
        <row r="314">
          <cell r="K314">
            <v>58.23</v>
          </cell>
        </row>
        <row r="315">
          <cell r="K315">
            <v>5.82</v>
          </cell>
        </row>
        <row r="316">
          <cell r="K316">
            <v>106.76</v>
          </cell>
        </row>
        <row r="317">
          <cell r="K317">
            <v>209.08</v>
          </cell>
        </row>
        <row r="318">
          <cell r="K318">
            <v>20.91</v>
          </cell>
        </row>
        <row r="319">
          <cell r="K319">
            <v>284.25</v>
          </cell>
        </row>
        <row r="320">
          <cell r="K320">
            <v>28.43</v>
          </cell>
        </row>
        <row r="321">
          <cell r="K321">
            <v>41.71</v>
          </cell>
        </row>
        <row r="322">
          <cell r="K322">
            <v>120.97</v>
          </cell>
        </row>
        <row r="323">
          <cell r="K323">
            <v>4.88</v>
          </cell>
        </row>
        <row r="324">
          <cell r="K324">
            <v>238.88</v>
          </cell>
        </row>
        <row r="325">
          <cell r="K325">
            <v>4.4800000000000004</v>
          </cell>
        </row>
        <row r="326">
          <cell r="K326">
            <v>0.51</v>
          </cell>
        </row>
        <row r="327">
          <cell r="K327">
            <v>3558.72</v>
          </cell>
        </row>
        <row r="328">
          <cell r="K328">
            <v>3268.6</v>
          </cell>
        </row>
        <row r="329">
          <cell r="K329">
            <v>2532.66</v>
          </cell>
        </row>
        <row r="330">
          <cell r="K330">
            <v>4.5</v>
          </cell>
        </row>
        <row r="331">
          <cell r="K331">
            <v>0.5</v>
          </cell>
        </row>
        <row r="332">
          <cell r="K332">
            <v>13488.43</v>
          </cell>
        </row>
        <row r="333">
          <cell r="K333">
            <v>16.04</v>
          </cell>
        </row>
        <row r="334">
          <cell r="K334">
            <v>1.78</v>
          </cell>
        </row>
        <row r="335">
          <cell r="K335">
            <v>49.96</v>
          </cell>
        </row>
        <row r="336">
          <cell r="K336">
            <v>49.46</v>
          </cell>
        </row>
        <row r="337">
          <cell r="K337">
            <v>0.5</v>
          </cell>
        </row>
        <row r="338">
          <cell r="K338">
            <v>7147.11</v>
          </cell>
        </row>
        <row r="339">
          <cell r="K339">
            <v>16.04</v>
          </cell>
        </row>
        <row r="340">
          <cell r="K340">
            <v>1.78</v>
          </cell>
        </row>
        <row r="341">
          <cell r="K341">
            <v>49.96</v>
          </cell>
        </row>
        <row r="342">
          <cell r="K342">
            <v>44.96</v>
          </cell>
        </row>
        <row r="343">
          <cell r="K343">
            <v>5</v>
          </cell>
        </row>
        <row r="344">
          <cell r="K344">
            <v>6278.51</v>
          </cell>
        </row>
        <row r="345">
          <cell r="K345">
            <v>3914.59</v>
          </cell>
        </row>
        <row r="346">
          <cell r="K346">
            <v>7.83</v>
          </cell>
        </row>
        <row r="347">
          <cell r="K347">
            <v>801.14</v>
          </cell>
        </row>
        <row r="348">
          <cell r="K348">
            <v>1.44</v>
          </cell>
        </row>
        <row r="349">
          <cell r="K349">
            <v>0.16</v>
          </cell>
        </row>
        <row r="350">
          <cell r="K350">
            <v>669.58</v>
          </cell>
        </row>
        <row r="351">
          <cell r="K351">
            <v>12.1</v>
          </cell>
        </row>
        <row r="352">
          <cell r="K352">
            <v>1.85</v>
          </cell>
        </row>
        <row r="353">
          <cell r="K353">
            <v>1.42</v>
          </cell>
        </row>
        <row r="354">
          <cell r="K354">
            <v>4.5</v>
          </cell>
        </row>
        <row r="355">
          <cell r="K355">
            <v>0.5</v>
          </cell>
        </row>
        <row r="356">
          <cell r="K356">
            <v>294</v>
          </cell>
        </row>
        <row r="357">
          <cell r="K357">
            <v>1.42</v>
          </cell>
        </row>
        <row r="358">
          <cell r="K358">
            <v>4.5</v>
          </cell>
        </row>
        <row r="359">
          <cell r="K359">
            <v>0.5</v>
          </cell>
        </row>
        <row r="360">
          <cell r="K360">
            <v>141.75</v>
          </cell>
        </row>
        <row r="361">
          <cell r="K361">
            <v>2432.04</v>
          </cell>
        </row>
        <row r="362">
          <cell r="K362">
            <v>5.69</v>
          </cell>
        </row>
        <row r="363">
          <cell r="K363">
            <v>4.49</v>
          </cell>
        </row>
        <row r="364">
          <cell r="K364">
            <v>0.14000000000000001</v>
          </cell>
        </row>
        <row r="365">
          <cell r="K365">
            <v>37.01</v>
          </cell>
        </row>
        <row r="366">
          <cell r="K366">
            <v>1.85</v>
          </cell>
        </row>
        <row r="367">
          <cell r="K367">
            <v>55.65</v>
          </cell>
        </row>
        <row r="368">
          <cell r="K368">
            <v>5.57</v>
          </cell>
        </row>
        <row r="369">
          <cell r="K369">
            <v>15.44</v>
          </cell>
        </row>
        <row r="370">
          <cell r="K370">
            <v>9.82</v>
          </cell>
        </row>
        <row r="371">
          <cell r="K371">
            <v>0.98</v>
          </cell>
        </row>
        <row r="372">
          <cell r="K372">
            <v>56.54</v>
          </cell>
        </row>
        <row r="373">
          <cell r="K373">
            <v>2.83</v>
          </cell>
        </row>
        <row r="374">
          <cell r="K374">
            <v>133.25</v>
          </cell>
        </row>
        <row r="375">
          <cell r="K375">
            <v>4.12</v>
          </cell>
        </row>
        <row r="376">
          <cell r="K376">
            <v>25.96</v>
          </cell>
        </row>
        <row r="377">
          <cell r="K377">
            <v>0.8</v>
          </cell>
        </row>
        <row r="378">
          <cell r="K378">
            <v>94.89</v>
          </cell>
        </row>
        <row r="379">
          <cell r="K379">
            <v>4.75</v>
          </cell>
        </row>
        <row r="380">
          <cell r="K380">
            <v>14.64</v>
          </cell>
        </row>
        <row r="381">
          <cell r="K381">
            <v>0.73</v>
          </cell>
        </row>
        <row r="382">
          <cell r="K382">
            <v>5.52</v>
          </cell>
        </row>
        <row r="383">
          <cell r="K383">
            <v>0.17</v>
          </cell>
        </row>
        <row r="384">
          <cell r="K384">
            <v>20.079999999999998</v>
          </cell>
        </row>
        <row r="385">
          <cell r="K385">
            <v>1.06</v>
          </cell>
        </row>
        <row r="386">
          <cell r="K386">
            <v>27.62</v>
          </cell>
        </row>
        <row r="387">
          <cell r="K387">
            <v>0.85</v>
          </cell>
        </row>
        <row r="388">
          <cell r="K388">
            <v>12.39</v>
          </cell>
        </row>
        <row r="389">
          <cell r="K389">
            <v>1.1299999999999999</v>
          </cell>
        </row>
        <row r="390">
          <cell r="K390">
            <v>801.77</v>
          </cell>
        </row>
        <row r="391">
          <cell r="K391">
            <v>1082.4100000000001</v>
          </cell>
        </row>
        <row r="392">
          <cell r="K392">
            <v>2339.0300000000002</v>
          </cell>
        </row>
        <row r="393">
          <cell r="K393">
            <v>184.9</v>
          </cell>
        </row>
        <row r="394">
          <cell r="K394">
            <v>9.73</v>
          </cell>
        </row>
        <row r="395">
          <cell r="K395">
            <v>335.77</v>
          </cell>
        </row>
        <row r="396">
          <cell r="K396">
            <v>33.58</v>
          </cell>
        </row>
        <row r="397">
          <cell r="K397">
            <v>11.03</v>
          </cell>
        </row>
        <row r="398">
          <cell r="K398">
            <v>4.83</v>
          </cell>
        </row>
        <row r="399">
          <cell r="K399">
            <v>0.15</v>
          </cell>
        </row>
        <row r="400">
          <cell r="K400">
            <v>102.3</v>
          </cell>
        </row>
        <row r="401">
          <cell r="K401">
            <v>10.23</v>
          </cell>
        </row>
        <row r="402">
          <cell r="K402">
            <v>18.43</v>
          </cell>
        </row>
        <row r="403">
          <cell r="K403">
            <v>0.56999999999999995</v>
          </cell>
        </row>
        <row r="404">
          <cell r="K404">
            <v>5.41</v>
          </cell>
        </row>
        <row r="405">
          <cell r="K405">
            <v>1.49</v>
          </cell>
        </row>
        <row r="406">
          <cell r="K406">
            <v>9.58</v>
          </cell>
        </row>
        <row r="407">
          <cell r="K407">
            <v>0.96</v>
          </cell>
        </row>
        <row r="408">
          <cell r="K408">
            <v>42.7</v>
          </cell>
        </row>
        <row r="409">
          <cell r="K409">
            <v>414.1</v>
          </cell>
        </row>
        <row r="410">
          <cell r="K410">
            <v>41.41</v>
          </cell>
        </row>
        <row r="411">
          <cell r="K411">
            <v>14.43</v>
          </cell>
        </row>
        <row r="412">
          <cell r="K412">
            <v>1.44</v>
          </cell>
        </row>
        <row r="413">
          <cell r="K413">
            <v>114.19</v>
          </cell>
        </row>
        <row r="414">
          <cell r="K414">
            <v>5.34</v>
          </cell>
        </row>
        <row r="415">
          <cell r="K415">
            <v>54.73</v>
          </cell>
        </row>
        <row r="416">
          <cell r="K416">
            <v>291.32</v>
          </cell>
        </row>
        <row r="417">
          <cell r="K417">
            <v>29.13</v>
          </cell>
        </row>
        <row r="418">
          <cell r="K418">
            <v>25.12</v>
          </cell>
        </row>
        <row r="419">
          <cell r="K419">
            <v>473.94</v>
          </cell>
        </row>
        <row r="420">
          <cell r="K420">
            <v>47.39</v>
          </cell>
        </row>
        <row r="421">
          <cell r="K421">
            <v>297.89999999999998</v>
          </cell>
        </row>
        <row r="422">
          <cell r="K422">
            <v>107.44</v>
          </cell>
        </row>
        <row r="423">
          <cell r="K423">
            <v>40.53</v>
          </cell>
        </row>
        <row r="424">
          <cell r="K424">
            <v>170.92</v>
          </cell>
        </row>
        <row r="425">
          <cell r="K425">
            <v>17.09</v>
          </cell>
        </row>
        <row r="426">
          <cell r="K426">
            <v>61.14</v>
          </cell>
        </row>
        <row r="427">
          <cell r="K427">
            <v>6.11</v>
          </cell>
        </row>
        <row r="428">
          <cell r="K428">
            <v>44.83</v>
          </cell>
        </row>
        <row r="429">
          <cell r="K429">
            <v>4.4800000000000004</v>
          </cell>
        </row>
        <row r="430">
          <cell r="K430">
            <v>40.19</v>
          </cell>
        </row>
        <row r="431">
          <cell r="K431">
            <v>142.35</v>
          </cell>
        </row>
        <row r="432">
          <cell r="K432">
            <v>220.2</v>
          </cell>
        </row>
        <row r="433">
          <cell r="K433">
            <v>1854.49</v>
          </cell>
        </row>
        <row r="434">
          <cell r="K434">
            <v>272.73</v>
          </cell>
        </row>
        <row r="435">
          <cell r="K435">
            <v>1363.59</v>
          </cell>
        </row>
        <row r="436">
          <cell r="K436">
            <v>3558.72</v>
          </cell>
        </row>
        <row r="437">
          <cell r="K437">
            <v>2181.91</v>
          </cell>
        </row>
        <row r="438">
          <cell r="K438">
            <v>923.3</v>
          </cell>
        </row>
        <row r="439">
          <cell r="K439">
            <v>3.27</v>
          </cell>
        </row>
        <row r="440">
          <cell r="K440">
            <v>11.55</v>
          </cell>
        </row>
        <row r="441">
          <cell r="K441">
            <v>117.47</v>
          </cell>
        </row>
        <row r="442">
          <cell r="K442">
            <v>3.52</v>
          </cell>
        </row>
        <row r="443">
          <cell r="K443">
            <v>23.72</v>
          </cell>
        </row>
        <row r="444">
          <cell r="K444">
            <v>1.19</v>
          </cell>
        </row>
        <row r="445">
          <cell r="K445">
            <v>18.510000000000002</v>
          </cell>
        </row>
        <row r="446">
          <cell r="K446">
            <v>9.7100000000000009</v>
          </cell>
        </row>
        <row r="447">
          <cell r="K447">
            <v>0.97</v>
          </cell>
        </row>
        <row r="448">
          <cell r="K448">
            <v>316.85000000000002</v>
          </cell>
        </row>
        <row r="449">
          <cell r="K449">
            <v>31.69</v>
          </cell>
        </row>
        <row r="450">
          <cell r="K450">
            <v>12.39</v>
          </cell>
        </row>
        <row r="451">
          <cell r="K451">
            <v>1.1299999999999999</v>
          </cell>
        </row>
        <row r="452">
          <cell r="K452">
            <v>30.34</v>
          </cell>
        </row>
        <row r="453">
          <cell r="K453">
            <v>0.91</v>
          </cell>
        </row>
        <row r="454">
          <cell r="K454">
            <v>2342.37</v>
          </cell>
        </row>
        <row r="455">
          <cell r="K455">
            <v>5.48</v>
          </cell>
        </row>
        <row r="456">
          <cell r="K456">
            <v>38.79</v>
          </cell>
        </row>
        <row r="457">
          <cell r="K457">
            <v>30.52</v>
          </cell>
        </row>
        <row r="458">
          <cell r="K458">
            <v>0.94</v>
          </cell>
        </row>
        <row r="459">
          <cell r="K459">
            <v>11.96</v>
          </cell>
        </row>
        <row r="460">
          <cell r="K460">
            <v>10.68</v>
          </cell>
        </row>
        <row r="461">
          <cell r="K461">
            <v>83.42</v>
          </cell>
        </row>
        <row r="462">
          <cell r="K462">
            <v>0.53</v>
          </cell>
        </row>
        <row r="463">
          <cell r="K463">
            <v>24.16</v>
          </cell>
        </row>
        <row r="464">
          <cell r="K464">
            <v>0.75</v>
          </cell>
        </row>
        <row r="465">
          <cell r="K465">
            <v>16.87</v>
          </cell>
        </row>
        <row r="466">
          <cell r="K466">
            <v>1.02</v>
          </cell>
        </row>
        <row r="467">
          <cell r="K467">
            <v>18.559999999999999</v>
          </cell>
        </row>
        <row r="468">
          <cell r="K468">
            <v>0.56999999999999995</v>
          </cell>
        </row>
        <row r="469">
          <cell r="K469">
            <v>151.49</v>
          </cell>
        </row>
        <row r="470">
          <cell r="K470">
            <v>4.9000000000000004</v>
          </cell>
        </row>
        <row r="471">
          <cell r="K471">
            <v>17.79</v>
          </cell>
        </row>
        <row r="472">
          <cell r="K472">
            <v>19.96</v>
          </cell>
        </row>
        <row r="473">
          <cell r="K473">
            <v>2</v>
          </cell>
        </row>
        <row r="474">
          <cell r="K474">
            <v>28.86</v>
          </cell>
        </row>
        <row r="475">
          <cell r="K475">
            <v>2.89</v>
          </cell>
        </row>
        <row r="476">
          <cell r="K476">
            <v>171.52</v>
          </cell>
        </row>
        <row r="477">
          <cell r="K477">
            <v>12.39</v>
          </cell>
        </row>
        <row r="478">
          <cell r="K478">
            <v>1.1299999999999999</v>
          </cell>
        </row>
        <row r="479">
          <cell r="K479">
            <v>7.47</v>
          </cell>
        </row>
        <row r="480">
          <cell r="K480">
            <v>4.7</v>
          </cell>
        </row>
        <row r="481">
          <cell r="K481">
            <v>146.88</v>
          </cell>
        </row>
        <row r="482">
          <cell r="K482">
            <v>6.58</v>
          </cell>
        </row>
        <row r="483">
          <cell r="K483">
            <v>40.21</v>
          </cell>
        </row>
        <row r="484">
          <cell r="K484">
            <v>23.56</v>
          </cell>
        </row>
        <row r="485">
          <cell r="K485">
            <v>497.78</v>
          </cell>
        </row>
        <row r="486">
          <cell r="K486">
            <v>29.3</v>
          </cell>
        </row>
        <row r="487">
          <cell r="K487">
            <v>3.84</v>
          </cell>
        </row>
        <row r="488">
          <cell r="K488">
            <v>0.38</v>
          </cell>
        </row>
        <row r="489">
          <cell r="K489">
            <v>10.68</v>
          </cell>
        </row>
        <row r="490">
          <cell r="K490">
            <v>801.99</v>
          </cell>
        </row>
        <row r="491">
          <cell r="K491">
            <v>3491.9</v>
          </cell>
        </row>
        <row r="492">
          <cell r="K492">
            <v>46.53</v>
          </cell>
        </row>
        <row r="493">
          <cell r="K493">
            <v>13.67</v>
          </cell>
        </row>
        <row r="494">
          <cell r="K494">
            <v>165.68</v>
          </cell>
        </row>
        <row r="495">
          <cell r="K495">
            <v>6.69</v>
          </cell>
        </row>
        <row r="496">
          <cell r="K496">
            <v>23.13</v>
          </cell>
        </row>
        <row r="497">
          <cell r="K497">
            <v>2.31</v>
          </cell>
        </row>
        <row r="498">
          <cell r="K498">
            <v>291.63</v>
          </cell>
        </row>
        <row r="499">
          <cell r="K499">
            <v>29.16</v>
          </cell>
        </row>
        <row r="500">
          <cell r="K500">
            <v>209.14</v>
          </cell>
        </row>
        <row r="501">
          <cell r="K501">
            <v>20.91</v>
          </cell>
        </row>
        <row r="502">
          <cell r="K502">
            <v>345.65</v>
          </cell>
        </row>
        <row r="503">
          <cell r="K503">
            <v>34.57</v>
          </cell>
        </row>
        <row r="504">
          <cell r="K504">
            <v>482.05</v>
          </cell>
        </row>
        <row r="505">
          <cell r="K505">
            <v>48.2</v>
          </cell>
        </row>
        <row r="506">
          <cell r="K506">
            <v>236.27</v>
          </cell>
        </row>
        <row r="507">
          <cell r="K507">
            <v>24.03</v>
          </cell>
        </row>
        <row r="508">
          <cell r="K508">
            <v>412.97</v>
          </cell>
        </row>
        <row r="509">
          <cell r="K509">
            <v>41.3</v>
          </cell>
        </row>
        <row r="510">
          <cell r="K510">
            <v>545.37</v>
          </cell>
        </row>
        <row r="511">
          <cell r="K511">
            <v>711.74</v>
          </cell>
        </row>
        <row r="512">
          <cell r="K512">
            <v>545.37</v>
          </cell>
        </row>
        <row r="513">
          <cell r="K513">
            <v>1363.41</v>
          </cell>
        </row>
        <row r="514">
          <cell r="K514">
            <v>1866.01</v>
          </cell>
        </row>
        <row r="515">
          <cell r="K515">
            <v>2397.7199999999998</v>
          </cell>
        </row>
        <row r="516">
          <cell r="K516">
            <v>17.47</v>
          </cell>
        </row>
        <row r="517">
          <cell r="K517">
            <v>0.32</v>
          </cell>
        </row>
        <row r="518">
          <cell r="K518">
            <v>2214.59</v>
          </cell>
        </row>
        <row r="519">
          <cell r="K519">
            <v>54.8</v>
          </cell>
        </row>
        <row r="520">
          <cell r="K520">
            <v>171.52</v>
          </cell>
        </row>
        <row r="521">
          <cell r="K521">
            <v>56.7</v>
          </cell>
        </row>
        <row r="522">
          <cell r="K522">
            <v>2.84</v>
          </cell>
        </row>
        <row r="523">
          <cell r="K523">
            <v>8.43</v>
          </cell>
        </row>
        <row r="524">
          <cell r="K524">
            <v>0.84</v>
          </cell>
        </row>
        <row r="525">
          <cell r="K525">
            <v>106.26</v>
          </cell>
        </row>
        <row r="526">
          <cell r="K526">
            <v>10.63</v>
          </cell>
        </row>
        <row r="527">
          <cell r="K527">
            <v>124.56</v>
          </cell>
        </row>
        <row r="528">
          <cell r="K528">
            <v>21.68</v>
          </cell>
        </row>
        <row r="529">
          <cell r="K529">
            <v>3.56</v>
          </cell>
        </row>
        <row r="530">
          <cell r="K530">
            <v>13.52</v>
          </cell>
        </row>
        <row r="531">
          <cell r="K531">
            <v>13.1</v>
          </cell>
        </row>
        <row r="532">
          <cell r="K532">
            <v>184.23</v>
          </cell>
        </row>
        <row r="533">
          <cell r="K533">
            <v>372.32</v>
          </cell>
        </row>
        <row r="534">
          <cell r="K534">
            <v>37.229999999999997</v>
          </cell>
        </row>
        <row r="535">
          <cell r="K535">
            <v>18.97</v>
          </cell>
        </row>
        <row r="536">
          <cell r="K536">
            <v>1.25</v>
          </cell>
        </row>
        <row r="537">
          <cell r="K537">
            <v>11.21</v>
          </cell>
        </row>
        <row r="538">
          <cell r="K538">
            <v>377.49</v>
          </cell>
        </row>
        <row r="539">
          <cell r="K539">
            <v>345.57</v>
          </cell>
        </row>
        <row r="540">
          <cell r="K540">
            <v>72.31</v>
          </cell>
        </row>
        <row r="541">
          <cell r="K541">
            <v>4.0199999999999996</v>
          </cell>
        </row>
        <row r="542">
          <cell r="K542">
            <v>211.4</v>
          </cell>
        </row>
        <row r="543">
          <cell r="K543">
            <v>7.04</v>
          </cell>
        </row>
        <row r="544">
          <cell r="K544">
            <v>8.5399999999999991</v>
          </cell>
        </row>
        <row r="545">
          <cell r="K545">
            <v>808.54</v>
          </cell>
        </row>
        <row r="546">
          <cell r="K546">
            <v>2808.16</v>
          </cell>
        </row>
        <row r="547">
          <cell r="K547">
            <v>72.849999999999994</v>
          </cell>
        </row>
        <row r="548">
          <cell r="K548">
            <v>184.98</v>
          </cell>
        </row>
        <row r="549">
          <cell r="K549">
            <v>7.44</v>
          </cell>
        </row>
        <row r="550">
          <cell r="K550">
            <v>291.63</v>
          </cell>
        </row>
        <row r="551">
          <cell r="K551">
            <v>29.16</v>
          </cell>
        </row>
        <row r="552">
          <cell r="K552">
            <v>45.38</v>
          </cell>
        </row>
        <row r="553">
          <cell r="K553">
            <v>64.06</v>
          </cell>
        </row>
        <row r="554">
          <cell r="K554">
            <v>17.149999999999999</v>
          </cell>
        </row>
        <row r="555">
          <cell r="K555">
            <v>1.72</v>
          </cell>
        </row>
        <row r="556">
          <cell r="K556">
            <v>617.05999999999995</v>
          </cell>
        </row>
        <row r="557">
          <cell r="K557">
            <v>12.1</v>
          </cell>
        </row>
        <row r="558">
          <cell r="K558">
            <v>327.36</v>
          </cell>
        </row>
        <row r="559">
          <cell r="K559">
            <v>32.74</v>
          </cell>
        </row>
        <row r="560">
          <cell r="K560">
            <v>14.73</v>
          </cell>
        </row>
        <row r="561">
          <cell r="K561">
            <v>26.9</v>
          </cell>
        </row>
        <row r="562">
          <cell r="K562">
            <v>3558.72</v>
          </cell>
        </row>
        <row r="563">
          <cell r="K563">
            <v>1243.8399999999999</v>
          </cell>
        </row>
        <row r="564">
          <cell r="K564">
            <v>25.68</v>
          </cell>
        </row>
        <row r="565">
          <cell r="K565">
            <v>8.11</v>
          </cell>
        </row>
        <row r="566">
          <cell r="K566">
            <v>42.7</v>
          </cell>
        </row>
        <row r="567">
          <cell r="K567">
            <v>7.12</v>
          </cell>
        </row>
        <row r="568">
          <cell r="K568">
            <v>50.29</v>
          </cell>
        </row>
        <row r="569">
          <cell r="K569">
            <v>2.52</v>
          </cell>
        </row>
        <row r="570">
          <cell r="K570">
            <v>6.41</v>
          </cell>
        </row>
        <row r="571">
          <cell r="K571">
            <v>278.86</v>
          </cell>
        </row>
        <row r="572">
          <cell r="K572">
            <v>3.27</v>
          </cell>
        </row>
        <row r="573">
          <cell r="K573">
            <v>13.59</v>
          </cell>
        </row>
        <row r="574">
          <cell r="K574">
            <v>1.36</v>
          </cell>
        </row>
        <row r="575">
          <cell r="K575">
            <v>334.28</v>
          </cell>
        </row>
        <row r="576">
          <cell r="K576">
            <v>26.14</v>
          </cell>
        </row>
        <row r="577">
          <cell r="K577">
            <v>36.04</v>
          </cell>
        </row>
        <row r="578">
          <cell r="K578">
            <v>119.35</v>
          </cell>
        </row>
        <row r="579">
          <cell r="K579">
            <v>4.47</v>
          </cell>
        </row>
        <row r="580">
          <cell r="K580">
            <v>54.23</v>
          </cell>
        </row>
        <row r="581">
          <cell r="K581">
            <v>2.71</v>
          </cell>
        </row>
        <row r="582">
          <cell r="K582">
            <v>8.4700000000000006</v>
          </cell>
        </row>
        <row r="583">
          <cell r="K583">
            <v>3.13</v>
          </cell>
        </row>
        <row r="584">
          <cell r="K584">
            <v>8.99</v>
          </cell>
        </row>
        <row r="585">
          <cell r="K585">
            <v>1</v>
          </cell>
        </row>
        <row r="586">
          <cell r="K586">
            <v>295.38</v>
          </cell>
        </row>
        <row r="587">
          <cell r="K587">
            <v>25.84</v>
          </cell>
        </row>
        <row r="588">
          <cell r="K588">
            <v>60.5</v>
          </cell>
        </row>
        <row r="589">
          <cell r="K589">
            <v>5.69</v>
          </cell>
        </row>
        <row r="590">
          <cell r="K590">
            <v>73.239999999999995</v>
          </cell>
        </row>
        <row r="591">
          <cell r="K591">
            <v>6.41</v>
          </cell>
        </row>
        <row r="592">
          <cell r="K592">
            <v>47.44</v>
          </cell>
        </row>
        <row r="593">
          <cell r="K593">
            <v>2.38</v>
          </cell>
        </row>
        <row r="594">
          <cell r="K594">
            <v>805.71</v>
          </cell>
        </row>
        <row r="595">
          <cell r="K595">
            <v>2677.26</v>
          </cell>
        </row>
        <row r="596">
          <cell r="K596">
            <v>338.79</v>
          </cell>
        </row>
        <row r="597">
          <cell r="K597">
            <v>75.53</v>
          </cell>
        </row>
        <row r="598">
          <cell r="K598">
            <v>160.69999999999999</v>
          </cell>
        </row>
        <row r="599">
          <cell r="K599">
            <v>6.58</v>
          </cell>
        </row>
        <row r="600">
          <cell r="K600">
            <v>291.83999999999997</v>
          </cell>
        </row>
        <row r="601">
          <cell r="K601">
            <v>29.18</v>
          </cell>
        </row>
        <row r="602">
          <cell r="K602">
            <v>111.94</v>
          </cell>
        </row>
        <row r="603">
          <cell r="K603">
            <v>11.19</v>
          </cell>
        </row>
        <row r="604">
          <cell r="K604">
            <v>278.16000000000003</v>
          </cell>
        </row>
        <row r="605">
          <cell r="K605">
            <v>27.81</v>
          </cell>
        </row>
        <row r="606">
          <cell r="K606">
            <v>75.13</v>
          </cell>
        </row>
        <row r="607">
          <cell r="K607">
            <v>29.82</v>
          </cell>
        </row>
        <row r="608">
          <cell r="K608">
            <v>2.98</v>
          </cell>
        </row>
        <row r="609">
          <cell r="K609">
            <v>10.75</v>
          </cell>
        </row>
        <row r="610">
          <cell r="K610">
            <v>17.079999999999998</v>
          </cell>
        </row>
        <row r="611">
          <cell r="K611">
            <v>287.3</v>
          </cell>
        </row>
        <row r="612">
          <cell r="K612">
            <v>14.37</v>
          </cell>
        </row>
        <row r="613">
          <cell r="K613">
            <v>5.82</v>
          </cell>
        </row>
        <row r="614">
          <cell r="K614">
            <v>0.57999999999999996</v>
          </cell>
        </row>
        <row r="615">
          <cell r="K615">
            <v>27.05</v>
          </cell>
        </row>
        <row r="616">
          <cell r="K616">
            <v>9.5399999999999991</v>
          </cell>
        </row>
        <row r="617">
          <cell r="K617">
            <v>29.89</v>
          </cell>
        </row>
        <row r="618">
          <cell r="K618">
            <v>17.260000000000002</v>
          </cell>
        </row>
        <row r="619">
          <cell r="K619">
            <v>21.35</v>
          </cell>
        </row>
        <row r="620">
          <cell r="K620">
            <v>11.96</v>
          </cell>
        </row>
        <row r="621">
          <cell r="K621">
            <v>14.23</v>
          </cell>
        </row>
        <row r="622">
          <cell r="K622">
            <v>0.71</v>
          </cell>
        </row>
        <row r="623">
          <cell r="K623">
            <v>31.46</v>
          </cell>
        </row>
        <row r="624">
          <cell r="K624">
            <v>19.93</v>
          </cell>
        </row>
        <row r="625">
          <cell r="K625">
            <v>2.0299999999999998</v>
          </cell>
        </row>
        <row r="626">
          <cell r="K626">
            <v>0.2</v>
          </cell>
        </row>
        <row r="627">
          <cell r="K627">
            <v>4.0599999999999996</v>
          </cell>
        </row>
        <row r="628">
          <cell r="K628">
            <v>10.43</v>
          </cell>
        </row>
        <row r="629">
          <cell r="K629">
            <v>0.96</v>
          </cell>
        </row>
        <row r="630">
          <cell r="K630">
            <v>49.82</v>
          </cell>
        </row>
        <row r="631">
          <cell r="K631">
            <v>28.15</v>
          </cell>
        </row>
        <row r="632">
          <cell r="K632">
            <v>2.81</v>
          </cell>
        </row>
        <row r="633">
          <cell r="K633">
            <v>216.32</v>
          </cell>
        </row>
        <row r="634">
          <cell r="K634">
            <v>21.63</v>
          </cell>
        </row>
        <row r="635">
          <cell r="K635">
            <v>825.05</v>
          </cell>
        </row>
        <row r="636">
          <cell r="K636">
            <v>2915.54</v>
          </cell>
        </row>
        <row r="637">
          <cell r="K637">
            <v>77.790000000000006</v>
          </cell>
        </row>
        <row r="638">
          <cell r="K638">
            <v>3.49</v>
          </cell>
        </row>
        <row r="639">
          <cell r="K639">
            <v>23.2</v>
          </cell>
        </row>
        <row r="640">
          <cell r="K640">
            <v>371.85</v>
          </cell>
        </row>
        <row r="641">
          <cell r="K641">
            <v>39.549999999999997</v>
          </cell>
        </row>
        <row r="642">
          <cell r="K642">
            <v>41.14</v>
          </cell>
        </row>
        <row r="643">
          <cell r="K643">
            <v>27.18</v>
          </cell>
        </row>
        <row r="644">
          <cell r="K644">
            <v>2.72</v>
          </cell>
        </row>
        <row r="645">
          <cell r="K645">
            <v>204.26</v>
          </cell>
        </row>
        <row r="646">
          <cell r="K646">
            <v>8.3699999999999992</v>
          </cell>
        </row>
        <row r="647">
          <cell r="K647">
            <v>292.67</v>
          </cell>
        </row>
        <row r="648">
          <cell r="K648">
            <v>29.27</v>
          </cell>
        </row>
        <row r="649">
          <cell r="K649">
            <v>35.590000000000003</v>
          </cell>
        </row>
        <row r="650">
          <cell r="K650">
            <v>230.14</v>
          </cell>
        </row>
        <row r="651">
          <cell r="K651">
            <v>23.01</v>
          </cell>
        </row>
        <row r="652">
          <cell r="K652">
            <v>24.03</v>
          </cell>
        </row>
        <row r="653">
          <cell r="K653">
            <v>24.41</v>
          </cell>
        </row>
        <row r="654">
          <cell r="K654">
            <v>2.44</v>
          </cell>
        </row>
        <row r="655">
          <cell r="K655">
            <v>3016.69</v>
          </cell>
        </row>
        <row r="656">
          <cell r="K656">
            <v>245.02</v>
          </cell>
        </row>
        <row r="657">
          <cell r="K657">
            <v>19.22</v>
          </cell>
        </row>
        <row r="658">
          <cell r="K658">
            <v>715.54</v>
          </cell>
        </row>
        <row r="659">
          <cell r="K659">
            <v>16.73</v>
          </cell>
        </row>
        <row r="660">
          <cell r="K660">
            <v>8.5399999999999991</v>
          </cell>
        </row>
        <row r="661">
          <cell r="K661">
            <v>0.43</v>
          </cell>
        </row>
        <row r="662">
          <cell r="K662">
            <v>14.95</v>
          </cell>
        </row>
        <row r="663">
          <cell r="K663">
            <v>0.75</v>
          </cell>
        </row>
        <row r="664">
          <cell r="K664">
            <v>21.71</v>
          </cell>
        </row>
        <row r="665">
          <cell r="K665">
            <v>18.010000000000002</v>
          </cell>
        </row>
        <row r="666">
          <cell r="K666">
            <v>1.8</v>
          </cell>
        </row>
        <row r="667">
          <cell r="K667">
            <v>9.75</v>
          </cell>
        </row>
        <row r="668">
          <cell r="K668">
            <v>272.88</v>
          </cell>
        </row>
        <row r="669">
          <cell r="K669">
            <v>5.81</v>
          </cell>
        </row>
        <row r="670">
          <cell r="K670">
            <v>27.87</v>
          </cell>
        </row>
        <row r="671">
          <cell r="K671">
            <v>17.79</v>
          </cell>
        </row>
        <row r="672">
          <cell r="K672">
            <v>79.44</v>
          </cell>
        </row>
        <row r="673">
          <cell r="K673">
            <v>3.58</v>
          </cell>
        </row>
        <row r="674">
          <cell r="K674">
            <v>36.299999999999997</v>
          </cell>
        </row>
        <row r="675">
          <cell r="K675">
            <v>283.51</v>
          </cell>
        </row>
        <row r="676">
          <cell r="K676">
            <v>28.35</v>
          </cell>
        </row>
        <row r="677">
          <cell r="K677">
            <v>819.42</v>
          </cell>
        </row>
        <row r="678">
          <cell r="K678">
            <v>2689.18</v>
          </cell>
        </row>
        <row r="679">
          <cell r="K679">
            <v>171.52</v>
          </cell>
        </row>
        <row r="680">
          <cell r="K680">
            <v>209.38</v>
          </cell>
        </row>
        <row r="681">
          <cell r="K681">
            <v>8.6999999999999993</v>
          </cell>
        </row>
        <row r="682">
          <cell r="K682">
            <v>67.98</v>
          </cell>
        </row>
        <row r="683">
          <cell r="K683">
            <v>176.68</v>
          </cell>
        </row>
        <row r="684">
          <cell r="K684">
            <v>7.27</v>
          </cell>
        </row>
        <row r="685">
          <cell r="K685">
            <v>32.58</v>
          </cell>
        </row>
        <row r="686">
          <cell r="K686">
            <v>3.26</v>
          </cell>
        </row>
        <row r="687">
          <cell r="K687">
            <v>20.57</v>
          </cell>
        </row>
        <row r="688">
          <cell r="K688">
            <v>2.06</v>
          </cell>
        </row>
        <row r="689">
          <cell r="K689">
            <v>8.5399999999999991</v>
          </cell>
        </row>
        <row r="690">
          <cell r="K690">
            <v>295.26</v>
          </cell>
        </row>
        <row r="691">
          <cell r="K691">
            <v>29.53</v>
          </cell>
        </row>
        <row r="692">
          <cell r="K692">
            <v>28.75</v>
          </cell>
        </row>
        <row r="693">
          <cell r="K693">
            <v>253.85</v>
          </cell>
        </row>
        <row r="694">
          <cell r="K694">
            <v>25.39</v>
          </cell>
        </row>
        <row r="695">
          <cell r="K695">
            <v>59.32</v>
          </cell>
        </row>
        <row r="696">
          <cell r="K696">
            <v>14.23</v>
          </cell>
        </row>
        <row r="697">
          <cell r="K697">
            <v>35.590000000000003</v>
          </cell>
        </row>
        <row r="698">
          <cell r="K698">
            <v>14.23</v>
          </cell>
        </row>
        <row r="699">
          <cell r="K699">
            <v>11.86</v>
          </cell>
        </row>
        <row r="700">
          <cell r="K700">
            <v>0.59</v>
          </cell>
        </row>
        <row r="701">
          <cell r="K701">
            <v>169.67</v>
          </cell>
        </row>
        <row r="702">
          <cell r="K702">
            <v>16.97</v>
          </cell>
        </row>
        <row r="703">
          <cell r="K703">
            <v>6.33</v>
          </cell>
        </row>
        <row r="704">
          <cell r="K704">
            <v>67.900000000000006</v>
          </cell>
        </row>
        <row r="705">
          <cell r="K705">
            <v>4.3099999999999996</v>
          </cell>
        </row>
        <row r="706">
          <cell r="K706">
            <v>227.4</v>
          </cell>
        </row>
        <row r="707">
          <cell r="K707">
            <v>22.74</v>
          </cell>
        </row>
        <row r="708">
          <cell r="K708">
            <v>120.65</v>
          </cell>
        </row>
        <row r="709">
          <cell r="K709">
            <v>4.4800000000000004</v>
          </cell>
        </row>
        <row r="710">
          <cell r="K710">
            <v>30.04</v>
          </cell>
        </row>
        <row r="711">
          <cell r="K711">
            <v>298.16000000000003</v>
          </cell>
        </row>
        <row r="712">
          <cell r="K712">
            <v>29.82</v>
          </cell>
        </row>
        <row r="713">
          <cell r="K713">
            <v>48.49</v>
          </cell>
        </row>
        <row r="714">
          <cell r="K714">
            <v>382.36</v>
          </cell>
        </row>
        <row r="715">
          <cell r="K715">
            <v>38.24</v>
          </cell>
        </row>
        <row r="716">
          <cell r="K716">
            <v>9.67</v>
          </cell>
        </row>
        <row r="717">
          <cell r="K717">
            <v>0.97</v>
          </cell>
        </row>
        <row r="718">
          <cell r="K718">
            <v>55.94</v>
          </cell>
        </row>
        <row r="719">
          <cell r="K719">
            <v>2.9</v>
          </cell>
        </row>
        <row r="720">
          <cell r="K720">
            <v>25.27</v>
          </cell>
        </row>
        <row r="721">
          <cell r="K721">
            <v>21.49</v>
          </cell>
        </row>
        <row r="722">
          <cell r="K722">
            <v>2.15</v>
          </cell>
        </row>
        <row r="723">
          <cell r="K723">
            <v>18.43</v>
          </cell>
        </row>
        <row r="724">
          <cell r="K724">
            <v>4.2699999999999996</v>
          </cell>
        </row>
        <row r="725">
          <cell r="K725">
            <v>7.82</v>
          </cell>
        </row>
        <row r="726">
          <cell r="K726">
            <v>0.72</v>
          </cell>
        </row>
        <row r="727">
          <cell r="K727">
            <v>13.24</v>
          </cell>
        </row>
        <row r="728">
          <cell r="K728">
            <v>2741.73</v>
          </cell>
        </row>
        <row r="729">
          <cell r="K729">
            <v>826.31</v>
          </cell>
        </row>
        <row r="730">
          <cell r="K730">
            <v>40.36</v>
          </cell>
        </row>
        <row r="731">
          <cell r="K731">
            <v>243.32</v>
          </cell>
        </row>
        <row r="732">
          <cell r="K732">
            <v>180.04</v>
          </cell>
        </row>
        <row r="733">
          <cell r="K733">
            <v>42.34</v>
          </cell>
        </row>
        <row r="734">
          <cell r="K734">
            <v>21.82</v>
          </cell>
        </row>
        <row r="735">
          <cell r="K735">
            <v>1.0900000000000001</v>
          </cell>
        </row>
        <row r="736">
          <cell r="K736">
            <v>310.45</v>
          </cell>
        </row>
        <row r="737">
          <cell r="K737">
            <v>31.04</v>
          </cell>
        </row>
        <row r="738">
          <cell r="K738">
            <v>58.36</v>
          </cell>
        </row>
        <row r="739">
          <cell r="K739">
            <v>8.93</v>
          </cell>
        </row>
        <row r="740">
          <cell r="K740">
            <v>13.36</v>
          </cell>
        </row>
        <row r="741">
          <cell r="K741">
            <v>1.23</v>
          </cell>
        </row>
        <row r="742">
          <cell r="K742">
            <v>15.66</v>
          </cell>
        </row>
        <row r="743">
          <cell r="K743">
            <v>2.14</v>
          </cell>
        </row>
        <row r="744">
          <cell r="K744">
            <v>157.65</v>
          </cell>
        </row>
        <row r="745">
          <cell r="K745">
            <v>14.23</v>
          </cell>
        </row>
        <row r="746">
          <cell r="K746">
            <v>29.07</v>
          </cell>
        </row>
        <row r="747">
          <cell r="K747">
            <v>171.52</v>
          </cell>
        </row>
        <row r="748">
          <cell r="K748">
            <v>47.45</v>
          </cell>
        </row>
        <row r="749">
          <cell r="K749">
            <v>4.75</v>
          </cell>
        </row>
        <row r="750">
          <cell r="K750">
            <v>114.83</v>
          </cell>
        </row>
        <row r="751">
          <cell r="K751">
            <v>300.75</v>
          </cell>
        </row>
        <row r="752">
          <cell r="K752">
            <v>174.16</v>
          </cell>
        </row>
        <row r="753">
          <cell r="K753">
            <v>330.25</v>
          </cell>
        </row>
        <row r="754">
          <cell r="K754">
            <v>49.47</v>
          </cell>
        </row>
        <row r="755">
          <cell r="K755">
            <v>312.14</v>
          </cell>
        </row>
        <row r="756">
          <cell r="K756">
            <v>49.28</v>
          </cell>
        </row>
        <row r="757">
          <cell r="K757">
            <v>207515</v>
          </cell>
        </row>
        <row r="758">
          <cell r="K758">
            <v>68915</v>
          </cell>
        </row>
        <row r="759">
          <cell r="K759">
            <v>6709.98</v>
          </cell>
        </row>
        <row r="760">
          <cell r="K760">
            <v>451.24</v>
          </cell>
        </row>
        <row r="761">
          <cell r="K761">
            <v>4.54</v>
          </cell>
        </row>
        <row r="762">
          <cell r="K762">
            <v>0.45</v>
          </cell>
        </row>
        <row r="763">
          <cell r="K763">
            <v>4.55</v>
          </cell>
        </row>
        <row r="764">
          <cell r="K764">
            <v>0.45</v>
          </cell>
        </row>
        <row r="765">
          <cell r="K765">
            <v>5.78</v>
          </cell>
        </row>
        <row r="766">
          <cell r="K766">
            <v>0.64</v>
          </cell>
        </row>
        <row r="767">
          <cell r="K767">
            <v>801.77</v>
          </cell>
        </row>
        <row r="768">
          <cell r="K768">
            <v>1.46</v>
          </cell>
        </row>
        <row r="769">
          <cell r="K769">
            <v>0.15</v>
          </cell>
        </row>
        <row r="770">
          <cell r="K770">
            <v>3843.42</v>
          </cell>
        </row>
        <row r="771">
          <cell r="K771">
            <v>6.99</v>
          </cell>
        </row>
        <row r="772">
          <cell r="K772">
            <v>0.7</v>
          </cell>
        </row>
        <row r="773">
          <cell r="K773">
            <v>1423.49</v>
          </cell>
        </row>
        <row r="774">
          <cell r="K774">
            <v>1423.49</v>
          </cell>
        </row>
        <row r="775">
          <cell r="K775">
            <v>1071.95</v>
          </cell>
        </row>
        <row r="776">
          <cell r="K776">
            <v>14.38</v>
          </cell>
        </row>
        <row r="777">
          <cell r="K777">
            <v>45.49</v>
          </cell>
        </row>
        <row r="778">
          <cell r="K778">
            <v>4.55</v>
          </cell>
        </row>
        <row r="779">
          <cell r="K779">
            <v>45.49</v>
          </cell>
        </row>
        <row r="780">
          <cell r="K780">
            <v>4.55</v>
          </cell>
        </row>
        <row r="781">
          <cell r="K781">
            <v>2104.98</v>
          </cell>
        </row>
        <row r="782">
          <cell r="K782">
            <v>7117.44</v>
          </cell>
        </row>
        <row r="783">
          <cell r="K783">
            <v>5.84</v>
          </cell>
        </row>
        <row r="784">
          <cell r="K784">
            <v>0.57999999999999996</v>
          </cell>
        </row>
        <row r="785">
          <cell r="K785">
            <v>4.55</v>
          </cell>
        </row>
        <row r="786">
          <cell r="K786">
            <v>0.45</v>
          </cell>
        </row>
        <row r="787">
          <cell r="K787">
            <v>5.84</v>
          </cell>
        </row>
        <row r="788">
          <cell r="K788">
            <v>0.57999999999999996</v>
          </cell>
        </row>
        <row r="789">
          <cell r="K789">
            <v>4.55</v>
          </cell>
        </row>
        <row r="790">
          <cell r="K790">
            <v>0.45</v>
          </cell>
        </row>
        <row r="791">
          <cell r="K791">
            <v>1094.43</v>
          </cell>
        </row>
        <row r="792">
          <cell r="K792">
            <v>801.99</v>
          </cell>
        </row>
        <row r="793">
          <cell r="K793">
            <v>1.46</v>
          </cell>
        </row>
        <row r="794">
          <cell r="K794">
            <v>0.15</v>
          </cell>
        </row>
        <row r="795">
          <cell r="K795">
            <v>17.260000000000002</v>
          </cell>
        </row>
        <row r="796">
          <cell r="K796">
            <v>11496.6</v>
          </cell>
        </row>
        <row r="797">
          <cell r="K797">
            <v>5.85</v>
          </cell>
        </row>
        <row r="798">
          <cell r="K798">
            <v>0.57999999999999996</v>
          </cell>
        </row>
        <row r="799">
          <cell r="K799">
            <v>4731.28</v>
          </cell>
        </row>
        <row r="800">
          <cell r="K800">
            <v>19549.2</v>
          </cell>
        </row>
        <row r="801">
          <cell r="K801">
            <v>3558.72</v>
          </cell>
        </row>
        <row r="802">
          <cell r="K802">
            <v>2278.1799999999998</v>
          </cell>
        </row>
        <row r="803">
          <cell r="K803">
            <v>3558.72</v>
          </cell>
        </row>
        <row r="804">
          <cell r="K804">
            <v>6.47</v>
          </cell>
        </row>
        <row r="805">
          <cell r="K805">
            <v>0.65</v>
          </cell>
        </row>
        <row r="806">
          <cell r="K806">
            <v>805.71</v>
          </cell>
        </row>
        <row r="807">
          <cell r="K807">
            <v>1.46</v>
          </cell>
        </row>
        <row r="808">
          <cell r="K808">
            <v>0.15</v>
          </cell>
        </row>
        <row r="809">
          <cell r="K809">
            <v>146.16999999999999</v>
          </cell>
        </row>
        <row r="810">
          <cell r="K810">
            <v>728.75</v>
          </cell>
        </row>
        <row r="811">
          <cell r="K811">
            <v>4.5599999999999996</v>
          </cell>
        </row>
        <row r="812">
          <cell r="K812">
            <v>0.46</v>
          </cell>
        </row>
        <row r="813">
          <cell r="K813">
            <v>621.62</v>
          </cell>
        </row>
        <row r="814">
          <cell r="K814">
            <v>4.5599999999999996</v>
          </cell>
        </row>
        <row r="815">
          <cell r="K815">
            <v>0.46</v>
          </cell>
        </row>
        <row r="816">
          <cell r="K816">
            <v>647.27</v>
          </cell>
        </row>
        <row r="817">
          <cell r="K817">
            <v>4.5599999999999996</v>
          </cell>
        </row>
        <row r="818">
          <cell r="K818">
            <v>0.46</v>
          </cell>
        </row>
        <row r="819">
          <cell r="K819">
            <v>1124.07</v>
          </cell>
        </row>
        <row r="820">
          <cell r="K820">
            <v>4.5599999999999996</v>
          </cell>
        </row>
        <row r="821">
          <cell r="K821">
            <v>0.46</v>
          </cell>
        </row>
        <row r="822">
          <cell r="K822">
            <v>4019.93</v>
          </cell>
        </row>
        <row r="823">
          <cell r="K823">
            <v>7.31</v>
          </cell>
        </row>
        <row r="824">
          <cell r="K824">
            <v>0.73</v>
          </cell>
        </row>
        <row r="825">
          <cell r="K825">
            <v>4019.93</v>
          </cell>
        </row>
        <row r="826">
          <cell r="K826">
            <v>7.31</v>
          </cell>
        </row>
        <row r="827">
          <cell r="K827">
            <v>0.73</v>
          </cell>
        </row>
        <row r="828">
          <cell r="K828">
            <v>1597.86</v>
          </cell>
        </row>
        <row r="829">
          <cell r="K829">
            <v>4.5599999999999996</v>
          </cell>
        </row>
        <row r="830">
          <cell r="K830">
            <v>0.46</v>
          </cell>
        </row>
        <row r="831">
          <cell r="K831">
            <v>1205.98</v>
          </cell>
        </row>
        <row r="832">
          <cell r="K832">
            <v>2.19</v>
          </cell>
        </row>
        <row r="833">
          <cell r="K833">
            <v>0.22</v>
          </cell>
        </row>
        <row r="834">
          <cell r="K834">
            <v>1205.98</v>
          </cell>
        </row>
        <row r="835">
          <cell r="K835">
            <v>2.19</v>
          </cell>
        </row>
        <row r="836">
          <cell r="K836">
            <v>0.22</v>
          </cell>
        </row>
        <row r="837">
          <cell r="K837">
            <v>7117.44</v>
          </cell>
        </row>
        <row r="838">
          <cell r="K838">
            <v>3558.72</v>
          </cell>
        </row>
        <row r="839">
          <cell r="K839">
            <v>6.47</v>
          </cell>
        </row>
        <row r="840">
          <cell r="K840">
            <v>0.65</v>
          </cell>
        </row>
        <row r="841">
          <cell r="K841">
            <v>819.42</v>
          </cell>
        </row>
        <row r="842">
          <cell r="K842">
            <v>1.49</v>
          </cell>
        </row>
        <row r="843">
          <cell r="K843">
            <v>0.15</v>
          </cell>
        </row>
        <row r="844">
          <cell r="K844">
            <v>8813.11</v>
          </cell>
        </row>
        <row r="845">
          <cell r="K845">
            <v>3558.72</v>
          </cell>
        </row>
        <row r="846">
          <cell r="K846">
            <v>6.47</v>
          </cell>
        </row>
        <row r="847">
          <cell r="K847">
            <v>0.65</v>
          </cell>
        </row>
        <row r="848">
          <cell r="K848">
            <v>826.31</v>
          </cell>
        </row>
        <row r="849">
          <cell r="K849">
            <v>1.5</v>
          </cell>
        </row>
        <row r="850">
          <cell r="K850">
            <v>0.15</v>
          </cell>
        </row>
        <row r="851">
          <cell r="K851">
            <v>33166.89</v>
          </cell>
        </row>
        <row r="852">
          <cell r="K852">
            <v>6435.43</v>
          </cell>
        </row>
        <row r="853">
          <cell r="K853">
            <v>22074.720000000001</v>
          </cell>
        </row>
        <row r="854">
          <cell r="K854">
            <v>5118.2299999999996</v>
          </cell>
        </row>
        <row r="855">
          <cell r="K855">
            <v>24256.38</v>
          </cell>
        </row>
        <row r="856">
          <cell r="K856">
            <v>497.93</v>
          </cell>
        </row>
        <row r="857">
          <cell r="K857">
            <v>4491.5200000000004</v>
          </cell>
        </row>
        <row r="858">
          <cell r="K858">
            <v>38745.93</v>
          </cell>
        </row>
        <row r="859">
          <cell r="K859">
            <v>3300.67</v>
          </cell>
        </row>
        <row r="860">
          <cell r="K860">
            <v>428</v>
          </cell>
        </row>
        <row r="861">
          <cell r="K861">
            <v>2393.89</v>
          </cell>
        </row>
        <row r="862">
          <cell r="K862">
            <v>599.83000000000004</v>
          </cell>
        </row>
        <row r="863">
          <cell r="K863">
            <v>7226.48</v>
          </cell>
        </row>
        <row r="864">
          <cell r="K864">
            <v>5582.2</v>
          </cell>
        </row>
        <row r="865">
          <cell r="K865">
            <v>13209.75</v>
          </cell>
        </row>
        <row r="866">
          <cell r="K866">
            <v>21061</v>
          </cell>
        </row>
        <row r="867">
          <cell r="K867">
            <v>275</v>
          </cell>
        </row>
        <row r="868">
          <cell r="K868">
            <v>608.64</v>
          </cell>
        </row>
        <row r="869">
          <cell r="K869">
            <v>652.02</v>
          </cell>
        </row>
        <row r="870">
          <cell r="K870">
            <v>1216.33</v>
          </cell>
        </row>
        <row r="871">
          <cell r="K871">
            <v>20603.88</v>
          </cell>
        </row>
        <row r="872">
          <cell r="K872">
            <v>976.38</v>
          </cell>
        </row>
        <row r="873">
          <cell r="K873">
            <v>2050.39</v>
          </cell>
        </row>
        <row r="874">
          <cell r="K874">
            <v>5582.2</v>
          </cell>
        </row>
        <row r="875">
          <cell r="K875">
            <v>433.5</v>
          </cell>
        </row>
        <row r="876">
          <cell r="K876">
            <v>301.95</v>
          </cell>
        </row>
        <row r="877">
          <cell r="K877">
            <v>38913.9</v>
          </cell>
        </row>
        <row r="878">
          <cell r="K878">
            <v>21358.26</v>
          </cell>
        </row>
        <row r="879">
          <cell r="K879">
            <v>412.54</v>
          </cell>
        </row>
        <row r="880">
          <cell r="K880">
            <v>22351.57</v>
          </cell>
        </row>
        <row r="881">
          <cell r="K881">
            <v>2853.46</v>
          </cell>
        </row>
        <row r="882">
          <cell r="K882">
            <v>2060.39</v>
          </cell>
        </row>
        <row r="884">
          <cell r="K884">
            <v>178.07999999999998</v>
          </cell>
        </row>
        <row r="885">
          <cell r="K885">
            <v>17.8</v>
          </cell>
        </row>
        <row r="886">
          <cell r="K886">
            <v>2858.92</v>
          </cell>
        </row>
        <row r="887">
          <cell r="K887">
            <v>285.89</v>
          </cell>
        </row>
        <row r="888">
          <cell r="K888">
            <v>1260</v>
          </cell>
        </row>
        <row r="889">
          <cell r="K889">
            <v>126</v>
          </cell>
        </row>
        <row r="890">
          <cell r="K890">
            <v>394.4</v>
          </cell>
        </row>
        <row r="891">
          <cell r="K891">
            <v>39.44</v>
          </cell>
        </row>
        <row r="892">
          <cell r="K892">
            <v>2734.64</v>
          </cell>
        </row>
        <row r="893">
          <cell r="K893">
            <v>273.45999999999998</v>
          </cell>
        </row>
        <row r="894">
          <cell r="K894">
            <v>2858.92</v>
          </cell>
        </row>
        <row r="895">
          <cell r="K895">
            <v>285.89</v>
          </cell>
        </row>
        <row r="896">
          <cell r="K896">
            <v>100</v>
          </cell>
        </row>
        <row r="897">
          <cell r="K897">
            <v>10</v>
          </cell>
        </row>
        <row r="898">
          <cell r="K898">
            <v>9.23</v>
          </cell>
        </row>
        <row r="899">
          <cell r="K899">
            <v>0.92</v>
          </cell>
        </row>
        <row r="900">
          <cell r="K900">
            <v>608.79999999999995</v>
          </cell>
        </row>
        <row r="901">
          <cell r="K901">
            <v>60.88</v>
          </cell>
        </row>
        <row r="902">
          <cell r="K902">
            <v>4443.43</v>
          </cell>
        </row>
        <row r="903">
          <cell r="K903">
            <v>444.34</v>
          </cell>
        </row>
        <row r="904">
          <cell r="K904">
            <v>560.14</v>
          </cell>
        </row>
        <row r="905">
          <cell r="K905">
            <v>56.01</v>
          </cell>
        </row>
        <row r="906">
          <cell r="K906">
            <v>93.6</v>
          </cell>
        </row>
        <row r="907">
          <cell r="K907">
            <v>9.36</v>
          </cell>
        </row>
        <row r="908">
          <cell r="K908">
            <v>187.2</v>
          </cell>
        </row>
        <row r="909">
          <cell r="K909">
            <v>18.72</v>
          </cell>
        </row>
        <row r="910">
          <cell r="K910">
            <v>605.57000000000005</v>
          </cell>
        </row>
        <row r="911">
          <cell r="K911">
            <v>60.56</v>
          </cell>
        </row>
        <row r="912">
          <cell r="K912">
            <v>187.2</v>
          </cell>
        </row>
        <row r="913">
          <cell r="K913">
            <v>18.72</v>
          </cell>
        </row>
        <row r="914">
          <cell r="K914">
            <v>93.6</v>
          </cell>
        </row>
        <row r="915">
          <cell r="K915">
            <v>9.36</v>
          </cell>
        </row>
        <row r="916">
          <cell r="K916">
            <v>1429.46</v>
          </cell>
        </row>
        <row r="917">
          <cell r="K917">
            <v>142.94999999999999</v>
          </cell>
        </row>
        <row r="918">
          <cell r="K918">
            <v>714.73</v>
          </cell>
        </row>
        <row r="919">
          <cell r="K919">
            <v>71.47</v>
          </cell>
        </row>
        <row r="920">
          <cell r="K920">
            <v>93.6</v>
          </cell>
        </row>
        <row r="921">
          <cell r="K921">
            <v>9.36</v>
          </cell>
        </row>
        <row r="922">
          <cell r="K922">
            <v>93.6</v>
          </cell>
        </row>
        <row r="923">
          <cell r="K923">
            <v>9.36</v>
          </cell>
        </row>
        <row r="924">
          <cell r="K924">
            <v>187.2</v>
          </cell>
        </row>
        <row r="925">
          <cell r="K925">
            <v>18.72</v>
          </cell>
        </row>
        <row r="926">
          <cell r="K926">
            <v>187.2</v>
          </cell>
        </row>
        <row r="927">
          <cell r="K927">
            <v>18.72</v>
          </cell>
        </row>
        <row r="928">
          <cell r="K928">
            <v>93.6</v>
          </cell>
        </row>
        <row r="929">
          <cell r="K929">
            <v>9.36</v>
          </cell>
        </row>
        <row r="930">
          <cell r="K930">
            <v>93.6</v>
          </cell>
        </row>
        <row r="931">
          <cell r="K931">
            <v>9.36</v>
          </cell>
        </row>
        <row r="932">
          <cell r="K932">
            <v>187.2</v>
          </cell>
        </row>
        <row r="933">
          <cell r="K933">
            <v>18.72</v>
          </cell>
        </row>
        <row r="934">
          <cell r="K934">
            <v>1999.2</v>
          </cell>
        </row>
        <row r="935">
          <cell r="K935">
            <v>199.92</v>
          </cell>
        </row>
        <row r="936">
          <cell r="K936">
            <v>5670</v>
          </cell>
        </row>
        <row r="937">
          <cell r="K937">
            <v>567</v>
          </cell>
        </row>
        <row r="938">
          <cell r="K938">
            <v>1909</v>
          </cell>
        </row>
        <row r="939">
          <cell r="K939">
            <v>190.9</v>
          </cell>
        </row>
        <row r="940">
          <cell r="K940">
            <v>1623.4</v>
          </cell>
        </row>
        <row r="941">
          <cell r="K941">
            <v>162.34</v>
          </cell>
        </row>
        <row r="942">
          <cell r="K942">
            <v>128.76</v>
          </cell>
        </row>
        <row r="943">
          <cell r="K943">
            <v>12.88</v>
          </cell>
        </row>
        <row r="944">
          <cell r="K944">
            <v>1028.5999999999999</v>
          </cell>
        </row>
        <row r="945">
          <cell r="K945">
            <v>102.86</v>
          </cell>
        </row>
        <row r="946">
          <cell r="K946">
            <v>1014.62</v>
          </cell>
        </row>
        <row r="947">
          <cell r="K947">
            <v>101.46</v>
          </cell>
        </row>
        <row r="948">
          <cell r="K948">
            <v>294</v>
          </cell>
        </row>
        <row r="949">
          <cell r="K949">
            <v>29.4</v>
          </cell>
        </row>
        <row r="950">
          <cell r="K950">
            <v>2207.8000000000002</v>
          </cell>
        </row>
        <row r="951">
          <cell r="K951">
            <v>220.78</v>
          </cell>
        </row>
        <row r="952">
          <cell r="K952">
            <v>1569.86</v>
          </cell>
        </row>
        <row r="953">
          <cell r="K953">
            <v>156.99</v>
          </cell>
        </row>
        <row r="954">
          <cell r="K954">
            <v>462.84</v>
          </cell>
        </row>
        <row r="955">
          <cell r="K955">
            <v>46.28</v>
          </cell>
        </row>
        <row r="956">
          <cell r="K956">
            <v>917.28</v>
          </cell>
        </row>
        <row r="957">
          <cell r="K957">
            <v>91.73</v>
          </cell>
        </row>
        <row r="958">
          <cell r="K958">
            <v>1572.48</v>
          </cell>
        </row>
        <row r="959">
          <cell r="K959">
            <v>157.25</v>
          </cell>
        </row>
        <row r="960">
          <cell r="K960">
            <v>1572.48</v>
          </cell>
        </row>
        <row r="961">
          <cell r="K961">
            <v>157.25</v>
          </cell>
        </row>
        <row r="962">
          <cell r="K962">
            <v>1572.48</v>
          </cell>
        </row>
        <row r="963">
          <cell r="K963">
            <v>157.25</v>
          </cell>
        </row>
        <row r="964">
          <cell r="K964">
            <v>200</v>
          </cell>
        </row>
        <row r="965">
          <cell r="K965">
            <v>20</v>
          </cell>
        </row>
        <row r="966">
          <cell r="K966">
            <v>2031.2</v>
          </cell>
        </row>
        <row r="967">
          <cell r="K967">
            <v>203.12</v>
          </cell>
        </row>
        <row r="968">
          <cell r="K968">
            <v>1681.47</v>
          </cell>
        </row>
        <row r="969">
          <cell r="K969">
            <v>168.15</v>
          </cell>
        </row>
        <row r="970">
          <cell r="K970">
            <v>2447.2399999999998</v>
          </cell>
        </row>
        <row r="971">
          <cell r="K971">
            <v>244.72</v>
          </cell>
        </row>
        <row r="972">
          <cell r="K972">
            <v>1179.3599999999999</v>
          </cell>
        </row>
        <row r="973">
          <cell r="K973">
            <v>117.94</v>
          </cell>
        </row>
        <row r="974">
          <cell r="K974">
            <v>1572.48</v>
          </cell>
        </row>
        <row r="975">
          <cell r="K975">
            <v>157.25</v>
          </cell>
        </row>
        <row r="976">
          <cell r="K976">
            <v>197.82</v>
          </cell>
        </row>
        <row r="977">
          <cell r="K977">
            <v>19.78</v>
          </cell>
        </row>
        <row r="978">
          <cell r="K978">
            <v>247.28</v>
          </cell>
        </row>
        <row r="979">
          <cell r="K979">
            <v>24.73</v>
          </cell>
        </row>
        <row r="980">
          <cell r="K980">
            <v>1598.02</v>
          </cell>
        </row>
        <row r="981">
          <cell r="K981">
            <v>159.80000000000001</v>
          </cell>
        </row>
        <row r="982">
          <cell r="K982">
            <v>3871.33</v>
          </cell>
        </row>
        <row r="983">
          <cell r="K983">
            <v>387.13</v>
          </cell>
        </row>
        <row r="984">
          <cell r="K984">
            <v>1065.22</v>
          </cell>
        </row>
        <row r="985">
          <cell r="K985">
            <v>106.52</v>
          </cell>
        </row>
        <row r="986">
          <cell r="K986">
            <v>1289.1400000000001</v>
          </cell>
        </row>
        <row r="987">
          <cell r="K987">
            <v>128.91</v>
          </cell>
        </row>
        <row r="988">
          <cell r="K988">
            <v>583.59</v>
          </cell>
        </row>
        <row r="989">
          <cell r="K989">
            <v>58.36</v>
          </cell>
        </row>
        <row r="990">
          <cell r="K990">
            <v>837.1</v>
          </cell>
        </row>
        <row r="991">
          <cell r="K991">
            <v>83.71</v>
          </cell>
        </row>
        <row r="992">
          <cell r="K992">
            <v>1236.3800000000001</v>
          </cell>
        </row>
        <row r="993">
          <cell r="K993">
            <v>123.68</v>
          </cell>
        </row>
        <row r="994">
          <cell r="K994">
            <v>1978.2</v>
          </cell>
        </row>
        <row r="995">
          <cell r="K995">
            <v>197.82</v>
          </cell>
        </row>
        <row r="996">
          <cell r="K996">
            <v>1623.4</v>
          </cell>
        </row>
        <row r="997">
          <cell r="K997">
            <v>162.34</v>
          </cell>
        </row>
        <row r="998">
          <cell r="K998">
            <v>1285.83</v>
          </cell>
        </row>
        <row r="999">
          <cell r="K999">
            <v>128.58000000000001</v>
          </cell>
        </row>
        <row r="1000">
          <cell r="K1000">
            <v>2534.5700000000002</v>
          </cell>
        </row>
        <row r="1001">
          <cell r="K1001">
            <v>253.46</v>
          </cell>
        </row>
        <row r="1002">
          <cell r="K1002">
            <v>1623.4</v>
          </cell>
        </row>
        <row r="1003">
          <cell r="K1003">
            <v>162.34</v>
          </cell>
        </row>
        <row r="1004">
          <cell r="K1004">
            <v>1572.48</v>
          </cell>
        </row>
        <row r="1005">
          <cell r="K1005">
            <v>157.25</v>
          </cell>
        </row>
        <row r="1006">
          <cell r="K1006">
            <v>1623.4</v>
          </cell>
        </row>
        <row r="1007">
          <cell r="K1007">
            <v>162.34</v>
          </cell>
        </row>
        <row r="1008">
          <cell r="K1008">
            <v>640.08000000000004</v>
          </cell>
        </row>
        <row r="1009">
          <cell r="K1009">
            <v>64.010000000000005</v>
          </cell>
        </row>
        <row r="1010">
          <cell r="K1010">
            <v>494.55</v>
          </cell>
        </row>
        <row r="1011">
          <cell r="K1011">
            <v>49.46</v>
          </cell>
        </row>
        <row r="1012">
          <cell r="K1012">
            <v>494.55</v>
          </cell>
        </row>
        <row r="1013">
          <cell r="K1013">
            <v>49.46</v>
          </cell>
        </row>
        <row r="1014">
          <cell r="K1014">
            <v>1623.4</v>
          </cell>
        </row>
        <row r="1015">
          <cell r="K1015">
            <v>162.34</v>
          </cell>
        </row>
        <row r="1016">
          <cell r="K1016">
            <v>1623.4</v>
          </cell>
        </row>
        <row r="1017">
          <cell r="K1017">
            <v>162.34</v>
          </cell>
        </row>
        <row r="1018">
          <cell r="K1018">
            <v>1236.3800000000001</v>
          </cell>
        </row>
        <row r="1019">
          <cell r="K1019">
            <v>123.64</v>
          </cell>
        </row>
        <row r="1020">
          <cell r="K1020">
            <v>1623.4</v>
          </cell>
        </row>
        <row r="1021">
          <cell r="K1021">
            <v>162.34</v>
          </cell>
        </row>
        <row r="1022">
          <cell r="K1022">
            <v>1353</v>
          </cell>
        </row>
        <row r="1023">
          <cell r="K1023">
            <v>135.30000000000001</v>
          </cell>
        </row>
        <row r="1024">
          <cell r="K1024">
            <v>1691.32</v>
          </cell>
        </row>
        <row r="1025">
          <cell r="K1025">
            <v>169.13</v>
          </cell>
        </row>
        <row r="1026">
          <cell r="K1026">
            <v>2173.25</v>
          </cell>
        </row>
        <row r="1027">
          <cell r="K1027">
            <v>217.33</v>
          </cell>
        </row>
        <row r="1028">
          <cell r="K1028">
            <v>1414.8</v>
          </cell>
        </row>
        <row r="1029">
          <cell r="K1029">
            <v>141.47999999999999</v>
          </cell>
        </row>
        <row r="1030">
          <cell r="K1030">
            <v>476.51</v>
          </cell>
        </row>
        <row r="1031">
          <cell r="K1031">
            <v>47.65</v>
          </cell>
        </row>
        <row r="1032">
          <cell r="K1032">
            <v>15.45</v>
          </cell>
        </row>
        <row r="1033">
          <cell r="K1033">
            <v>1.55</v>
          </cell>
        </row>
        <row r="1034">
          <cell r="K1034">
            <v>7.73</v>
          </cell>
        </row>
        <row r="1035">
          <cell r="K1035">
            <v>0.77</v>
          </cell>
        </row>
        <row r="1036">
          <cell r="K1036">
            <v>3267.5</v>
          </cell>
        </row>
        <row r="1037">
          <cell r="K1037">
            <v>326.75</v>
          </cell>
        </row>
        <row r="1038">
          <cell r="K1038">
            <v>218.18</v>
          </cell>
        </row>
        <row r="1039">
          <cell r="K1039">
            <v>21.82</v>
          </cell>
        </row>
        <row r="1040">
          <cell r="K1040">
            <v>2674.91</v>
          </cell>
        </row>
        <row r="1041">
          <cell r="K1041">
            <v>267.49</v>
          </cell>
        </row>
        <row r="1042">
          <cell r="K1042">
            <v>1890</v>
          </cell>
        </row>
        <row r="1043">
          <cell r="K1043">
            <v>189</v>
          </cell>
        </row>
        <row r="1044">
          <cell r="K1044">
            <v>630</v>
          </cell>
        </row>
        <row r="1045">
          <cell r="K1045">
            <v>63</v>
          </cell>
        </row>
        <row r="1046">
          <cell r="K1046">
            <v>1727.27</v>
          </cell>
        </row>
        <row r="1047">
          <cell r="K1047">
            <v>172.73</v>
          </cell>
        </row>
        <row r="1048">
          <cell r="K1048">
            <v>307048.36</v>
          </cell>
        </row>
        <row r="1049">
          <cell r="K1049">
            <v>6724.38</v>
          </cell>
        </row>
        <row r="1050">
          <cell r="K1050">
            <v>53702.19</v>
          </cell>
        </row>
        <row r="1051">
          <cell r="K1051">
            <v>8423.02</v>
          </cell>
        </row>
        <row r="1052">
          <cell r="K1052">
            <v>27645</v>
          </cell>
        </row>
        <row r="1053">
          <cell r="K1053">
            <v>61604.68</v>
          </cell>
        </row>
        <row r="1054">
          <cell r="K1054">
            <v>7533.13</v>
          </cell>
        </row>
        <row r="1056">
          <cell r="K1056">
            <v>24727.06</v>
          </cell>
        </row>
        <row r="1057">
          <cell r="K1057">
            <v>5999</v>
          </cell>
        </row>
        <row r="1058">
          <cell r="K1058">
            <v>9317.76</v>
          </cell>
        </row>
        <row r="1059">
          <cell r="K1059">
            <v>9600</v>
          </cell>
        </row>
        <row r="1060">
          <cell r="K1060">
            <v>26813.11</v>
          </cell>
        </row>
        <row r="1061">
          <cell r="K1061">
            <v>101351.31</v>
          </cell>
        </row>
        <row r="1062">
          <cell r="K1062">
            <v>43600.62</v>
          </cell>
        </row>
        <row r="1063">
          <cell r="K1063">
            <v>128247.76</v>
          </cell>
        </row>
        <row r="1064">
          <cell r="K1064">
            <v>7533.13</v>
          </cell>
        </row>
        <row r="1065">
          <cell r="K1065">
            <v>18917.759999999998</v>
          </cell>
        </row>
        <row r="1066">
          <cell r="K1066">
            <v>1124.24</v>
          </cell>
        </row>
        <row r="1067">
          <cell r="K1067">
            <v>2446.2800000000002</v>
          </cell>
        </row>
        <row r="1068">
          <cell r="K1068">
            <v>296.82</v>
          </cell>
        </row>
        <row r="1069">
          <cell r="K1069">
            <v>923.31</v>
          </cell>
        </row>
        <row r="1070">
          <cell r="K1070">
            <v>159173</v>
          </cell>
        </row>
        <row r="1071">
          <cell r="K1071">
            <v>30726.06</v>
          </cell>
        </row>
        <row r="1072">
          <cell r="K1072">
            <v>4423.59</v>
          </cell>
        </row>
        <row r="1073">
          <cell r="K1073">
            <v>6720.16</v>
          </cell>
        </row>
        <row r="1074">
          <cell r="K1074">
            <v>1200.08</v>
          </cell>
        </row>
        <row r="1075">
          <cell r="K1075">
            <v>4662.66</v>
          </cell>
        </row>
        <row r="1076">
          <cell r="K1076">
            <v>147.49</v>
          </cell>
        </row>
        <row r="1077">
          <cell r="K1077">
            <v>1123.02</v>
          </cell>
        </row>
        <row r="1078">
          <cell r="K1078">
            <v>6.62</v>
          </cell>
        </row>
        <row r="1079">
          <cell r="K1079">
            <v>5805.88</v>
          </cell>
        </row>
        <row r="1080">
          <cell r="K1080">
            <v>13999.87</v>
          </cell>
        </row>
        <row r="1081">
          <cell r="K1081">
            <v>1103.22</v>
          </cell>
        </row>
        <row r="1082">
          <cell r="K1082">
            <v>8394.35</v>
          </cell>
        </row>
        <row r="1083">
          <cell r="K1083">
            <v>4109.6499999999996</v>
          </cell>
        </row>
        <row r="1084">
          <cell r="K1084">
            <v>360.41</v>
          </cell>
        </row>
        <row r="1085">
          <cell r="K1085">
            <v>149.71</v>
          </cell>
        </row>
        <row r="1086">
          <cell r="K1086">
            <v>841.3</v>
          </cell>
        </row>
        <row r="1087">
          <cell r="K1087">
            <v>586.46</v>
          </cell>
        </row>
        <row r="1088">
          <cell r="K1088">
            <v>154.05000000000001</v>
          </cell>
        </row>
        <row r="1089">
          <cell r="K1089">
            <v>622.85</v>
          </cell>
        </row>
        <row r="1090">
          <cell r="K1090">
            <v>3328.69</v>
          </cell>
        </row>
        <row r="1091">
          <cell r="K1091">
            <v>220.98</v>
          </cell>
        </row>
        <row r="1092">
          <cell r="K1092">
            <v>4824.79</v>
          </cell>
        </row>
        <row r="1093">
          <cell r="K1093">
            <v>2759.4</v>
          </cell>
        </row>
        <row r="1094">
          <cell r="K1094">
            <v>2588.19</v>
          </cell>
        </row>
        <row r="1095">
          <cell r="K1095">
            <v>53702.19</v>
          </cell>
        </row>
        <row r="1096">
          <cell r="K1096">
            <v>307048.36</v>
          </cell>
        </row>
        <row r="1097">
          <cell r="K1097">
            <v>6724.38</v>
          </cell>
        </row>
        <row r="1098">
          <cell r="K1098">
            <v>8427.51</v>
          </cell>
        </row>
        <row r="1099">
          <cell r="K1099">
            <v>89249.68</v>
          </cell>
        </row>
        <row r="1100">
          <cell r="K1100">
            <v>54.23</v>
          </cell>
        </row>
        <row r="1101">
          <cell r="K1101">
            <v>1512.68</v>
          </cell>
        </row>
        <row r="1102">
          <cell r="K1102">
            <v>269.93</v>
          </cell>
        </row>
        <row r="1103">
          <cell r="K1103">
            <v>7932</v>
          </cell>
        </row>
        <row r="1104">
          <cell r="K1104">
            <v>17212</v>
          </cell>
        </row>
        <row r="1105">
          <cell r="K1105">
            <v>1200</v>
          </cell>
        </row>
        <row r="1106">
          <cell r="K1106">
            <v>3137</v>
          </cell>
        </row>
        <row r="1111">
          <cell r="K1111">
            <v>283808.95</v>
          </cell>
        </row>
        <row r="1112">
          <cell r="K1112">
            <v>25164.07</v>
          </cell>
        </row>
        <row r="1113">
          <cell r="K1113">
            <v>119.48</v>
          </cell>
        </row>
        <row r="1114">
          <cell r="K1114">
            <v>202773.62</v>
          </cell>
        </row>
        <row r="1115">
          <cell r="K1115">
            <v>925796.15</v>
          </cell>
        </row>
        <row r="1119">
          <cell r="K1119">
            <v>2234.3000000000002</v>
          </cell>
        </row>
        <row r="1120">
          <cell r="K1120">
            <v>428.52</v>
          </cell>
        </row>
        <row r="1121">
          <cell r="K1121">
            <v>2777.41</v>
          </cell>
        </row>
        <row r="1122">
          <cell r="K1122">
            <v>954.2</v>
          </cell>
        </row>
        <row r="1123">
          <cell r="K1123">
            <v>6702.9</v>
          </cell>
        </row>
        <row r="1124">
          <cell r="K1124">
            <v>857.04</v>
          </cell>
        </row>
        <row r="1126">
          <cell r="K1126">
            <v>32460.91</v>
          </cell>
        </row>
        <row r="1127">
          <cell r="K1127">
            <v>3254.56</v>
          </cell>
        </row>
        <row r="1128">
          <cell r="K1128">
            <v>3580.01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doi"/>
      <sheetName val="kqkd1"/>
      <sheetName val="kqkd2"/>
      <sheetName val="LCTT"/>
      <sheetName val="CDFS"/>
      <sheetName val="Dulieu"/>
      <sheetName val="CD2000"/>
      <sheetName val="TSCD"/>
      <sheetName val="HTTK"/>
      <sheetName val="XL4Poppy"/>
      <sheetName val="congdoan"/>
      <sheetName val="TL"/>
      <sheetName val="luong to NV"/>
      <sheetName val="LuongNVKT"/>
      <sheetName val="DenghiTTluong"/>
      <sheetName val="LuongHNKhoaIII"/>
      <sheetName val="Luongmay"/>
    </sheetNames>
    <sheetDataSet>
      <sheetData sheetId="0"/>
      <sheetData sheetId="1"/>
      <sheetData sheetId="2"/>
      <sheetData sheetId="3"/>
      <sheetData sheetId="4"/>
      <sheetData sheetId="5"/>
      <sheetData sheetId="6" refreshError="1">
        <row r="3">
          <cell r="D3" t="str">
            <v>Sè ®µu n¨m (VN§)</v>
          </cell>
        </row>
        <row r="4">
          <cell r="D4" t="str">
            <v>nî</v>
          </cell>
        </row>
        <row r="5">
          <cell r="D5">
            <v>0</v>
          </cell>
        </row>
        <row r="6">
          <cell r="D6">
            <v>0</v>
          </cell>
        </row>
        <row r="7">
          <cell r="D7">
            <v>64283719.999999993</v>
          </cell>
        </row>
        <row r="8">
          <cell r="D8">
            <v>113535</v>
          </cell>
        </row>
        <row r="9">
          <cell r="D9">
            <v>0</v>
          </cell>
        </row>
        <row r="10">
          <cell r="D10">
            <v>0</v>
          </cell>
        </row>
        <row r="11">
          <cell r="D11">
            <v>0</v>
          </cell>
        </row>
        <row r="12">
          <cell r="D12">
            <v>0</v>
          </cell>
        </row>
        <row r="13">
          <cell r="D13">
            <v>0</v>
          </cell>
        </row>
        <row r="14">
          <cell r="D14">
            <v>465483930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782182345</v>
          </cell>
        </row>
        <row r="27">
          <cell r="D27">
            <v>0</v>
          </cell>
        </row>
        <row r="28">
          <cell r="D28">
            <v>57647940</v>
          </cell>
        </row>
        <row r="29">
          <cell r="D29">
            <v>51381620</v>
          </cell>
        </row>
        <row r="30">
          <cell r="D30">
            <v>76181115</v>
          </cell>
        </row>
        <row r="31">
          <cell r="D31">
            <v>0</v>
          </cell>
        </row>
        <row r="32">
          <cell r="D32">
            <v>110990830</v>
          </cell>
        </row>
        <row r="33">
          <cell r="D33">
            <v>90026150</v>
          </cell>
        </row>
        <row r="34">
          <cell r="D34">
            <v>0</v>
          </cell>
        </row>
        <row r="35">
          <cell r="D35">
            <v>922592515</v>
          </cell>
        </row>
        <row r="36">
          <cell r="D36">
            <v>0</v>
          </cell>
        </row>
        <row r="37">
          <cell r="D37">
            <v>0</v>
          </cell>
        </row>
        <row r="38">
          <cell r="D38">
            <v>0</v>
          </cell>
        </row>
        <row r="39">
          <cell r="D39">
            <v>0</v>
          </cell>
        </row>
        <row r="40">
          <cell r="D40">
            <v>121429960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72500000</v>
          </cell>
        </row>
        <row r="51">
          <cell r="D51">
            <v>4350000000</v>
          </cell>
        </row>
        <row r="52">
          <cell r="D52">
            <v>56448500</v>
          </cell>
        </row>
        <row r="53">
          <cell r="D53">
            <v>0</v>
          </cell>
        </row>
        <row r="54">
          <cell r="D54">
            <v>472610970</v>
          </cell>
        </row>
        <row r="55">
          <cell r="D55">
            <v>0</v>
          </cell>
        </row>
        <row r="56">
          <cell r="D56">
            <v>0</v>
          </cell>
        </row>
        <row r="57">
          <cell r="D57">
            <v>38073375</v>
          </cell>
        </row>
        <row r="58">
          <cell r="D58">
            <v>18676145</v>
          </cell>
        </row>
        <row r="59">
          <cell r="D59">
            <v>0</v>
          </cell>
        </row>
        <row r="60">
          <cell r="D60">
            <v>0</v>
          </cell>
        </row>
        <row r="61">
          <cell r="D61">
            <v>1663728260</v>
          </cell>
        </row>
        <row r="62">
          <cell r="D62">
            <v>435984985</v>
          </cell>
        </row>
        <row r="63">
          <cell r="D63">
            <v>0</v>
          </cell>
        </row>
        <row r="64">
          <cell r="D64">
            <v>0</v>
          </cell>
        </row>
        <row r="65">
          <cell r="D65">
            <v>61567435</v>
          </cell>
        </row>
        <row r="66">
          <cell r="D66">
            <v>0</v>
          </cell>
        </row>
        <row r="67">
          <cell r="D67">
            <v>0</v>
          </cell>
        </row>
        <row r="68">
          <cell r="D68">
            <v>865343035</v>
          </cell>
        </row>
        <row r="69">
          <cell r="D69">
            <v>0</v>
          </cell>
        </row>
        <row r="70">
          <cell r="D70">
            <v>847624470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15544923650</v>
          </cell>
        </row>
        <row r="81">
          <cell r="D81">
            <v>56570354810</v>
          </cell>
        </row>
        <row r="82">
          <cell r="D82">
            <v>609396720</v>
          </cell>
        </row>
        <row r="83">
          <cell r="D83">
            <v>632895855</v>
          </cell>
        </row>
        <row r="84">
          <cell r="D84">
            <v>0</v>
          </cell>
        </row>
        <row r="85">
          <cell r="D85">
            <v>0</v>
          </cell>
        </row>
        <row r="86">
          <cell r="D86">
            <v>0</v>
          </cell>
        </row>
        <row r="87">
          <cell r="D87">
            <v>0</v>
          </cell>
        </row>
        <row r="88">
          <cell r="D88">
            <v>0</v>
          </cell>
        </row>
        <row r="89">
          <cell r="D89">
            <v>8932678310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43026562675</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4">
          <cell r="D234">
            <v>136941682855</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hat ky"/>
      <sheetName val="CDTK"/>
      <sheetName val="Can doi"/>
      <sheetName val="Tra #"/>
      <sheetName val="Ket qua KD"/>
      <sheetName val="Thu #"/>
      <sheetName val="Ton quy"/>
      <sheetName val="Tam ung"/>
      <sheetName val="Phai thu"/>
      <sheetName val="Phai tra"/>
      <sheetName val="Chi phi"/>
      <sheetName val="Doanh thu"/>
      <sheetName val="Ton kho"/>
      <sheetName val="Tai san"/>
      <sheetName val="Nguon von"/>
      <sheetName val="XL4Poppy"/>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ow r="5">
          <cell r="G5">
            <v>0</v>
          </cell>
          <cell r="H5">
            <v>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S (2)"/>
      <sheetName val="BS (3)"/>
      <sheetName val="IS1"/>
      <sheetName val="IS1 (2)"/>
      <sheetName val="IS2"/>
      <sheetName val="Tminh"/>
      <sheetName val="Tminh (2)"/>
      <sheetName val="Note"/>
      <sheetName val="BC1"/>
      <sheetName val="Equity"/>
      <sheetName val="Fixed assets 2"/>
      <sheetName val="Fixed assets 1"/>
      <sheetName val="TBFS"/>
      <sheetName val="TBnoteline"/>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DKT"/>
      <sheetName val="LCTTgt"/>
      <sheetName val="KQKD"/>
      <sheetName val="TM Q3"/>
      <sheetName val="TSCD"/>
      <sheetName val="bao cao"/>
    </sheetNames>
    <sheetDataSet>
      <sheetData sheetId="0">
        <row r="38">
          <cell r="J38">
            <v>0</v>
          </cell>
        </row>
        <row r="50">
          <cell r="E50">
            <v>2413455028</v>
          </cell>
          <cell r="J50">
            <v>17319648541</v>
          </cell>
        </row>
        <row r="51">
          <cell r="E51">
            <v>3659524628</v>
          </cell>
          <cell r="J51">
            <v>30898273661</v>
          </cell>
        </row>
        <row r="52">
          <cell r="E52">
            <v>-1246069600</v>
          </cell>
          <cell r="J52">
            <v>-13578625120</v>
          </cell>
        </row>
      </sheetData>
      <sheetData sheetId="1"/>
      <sheetData sheetId="2">
        <row r="14">
          <cell r="F14">
            <v>16961828428</v>
          </cell>
        </row>
        <row r="25">
          <cell r="G25">
            <v>2401648987</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39"/>
  <sheetViews>
    <sheetView showGridLines="0" topLeftCell="A113" workbookViewId="0">
      <selection activeCell="E81" sqref="E81:E125"/>
    </sheetView>
  </sheetViews>
  <sheetFormatPr defaultRowHeight="15"/>
  <cols>
    <col min="1" max="1" width="3.28515625" style="44" customWidth="1"/>
    <col min="2" max="2" width="37" style="77" customWidth="1"/>
    <col min="3" max="3" width="6.28515625" style="78" customWidth="1"/>
    <col min="4" max="4" width="7.85546875" style="78" customWidth="1"/>
    <col min="5" max="5" width="18.140625" style="76" customWidth="1"/>
    <col min="6" max="6" width="20.85546875" style="76" customWidth="1"/>
    <col min="7" max="16384" width="9.140625" style="44"/>
  </cols>
  <sheetData>
    <row r="1" spans="1:6" s="71" customFormat="1">
      <c r="A1" s="70" t="s">
        <v>508</v>
      </c>
      <c r="D1" s="72"/>
      <c r="E1" s="72"/>
      <c r="F1" s="72"/>
    </row>
    <row r="2" spans="1:6" s="33" customFormat="1" ht="16.5" customHeight="1">
      <c r="A2" s="73" t="s">
        <v>509</v>
      </c>
      <c r="B2" s="74"/>
      <c r="C2" s="512" t="s">
        <v>54</v>
      </c>
      <c r="D2" s="512"/>
      <c r="E2" s="512"/>
      <c r="F2" s="512"/>
    </row>
    <row r="3" spans="1:6" s="33" customFormat="1">
      <c r="A3" s="68"/>
      <c r="B3" s="74"/>
      <c r="C3" s="512"/>
      <c r="D3" s="512"/>
      <c r="E3" s="512"/>
      <c r="F3" s="512"/>
    </row>
    <row r="4" spans="1:6" s="33" customFormat="1">
      <c r="A4" s="68"/>
      <c r="B4" s="74"/>
      <c r="C4" s="69"/>
      <c r="D4" s="69"/>
      <c r="E4" s="69"/>
      <c r="F4" s="69"/>
    </row>
    <row r="5" spans="1:6" s="33" customFormat="1" ht="18.75">
      <c r="A5" s="513" t="s">
        <v>55</v>
      </c>
      <c r="B5" s="513"/>
      <c r="C5" s="513"/>
      <c r="D5" s="513"/>
      <c r="E5" s="513"/>
      <c r="F5" s="513"/>
    </row>
    <row r="6" spans="1:6" s="33" customFormat="1">
      <c r="A6" s="514" t="s">
        <v>552</v>
      </c>
      <c r="B6" s="514"/>
      <c r="C6" s="514"/>
      <c r="D6" s="514"/>
      <c r="E6" s="514"/>
      <c r="F6" s="514"/>
    </row>
    <row r="7" spans="1:6" s="33" customFormat="1">
      <c r="A7" s="515" t="s">
        <v>553</v>
      </c>
      <c r="B7" s="515"/>
      <c r="C7" s="515"/>
      <c r="D7" s="515"/>
      <c r="E7" s="515"/>
      <c r="F7" s="515"/>
    </row>
    <row r="8" spans="1:6" s="33" customFormat="1">
      <c r="A8" s="35"/>
      <c r="B8" s="71"/>
      <c r="C8" s="75"/>
      <c r="D8" s="75"/>
      <c r="E8" s="76"/>
      <c r="F8" s="76"/>
    </row>
    <row r="9" spans="1:6" ht="15" hidden="1" customHeight="1">
      <c r="E9" s="346"/>
      <c r="F9" s="278" t="s">
        <v>521</v>
      </c>
    </row>
    <row r="10" spans="1:6" ht="29.25">
      <c r="A10" s="510" t="s">
        <v>56</v>
      </c>
      <c r="B10" s="511"/>
      <c r="C10" s="79" t="s">
        <v>57</v>
      </c>
      <c r="D10" s="80" t="s">
        <v>58</v>
      </c>
      <c r="E10" s="81" t="s">
        <v>554</v>
      </c>
      <c r="F10" s="81" t="s">
        <v>533</v>
      </c>
    </row>
    <row r="11" spans="1:6">
      <c r="A11" s="510">
        <v>1</v>
      </c>
      <c r="B11" s="511"/>
      <c r="C11" s="82">
        <v>2</v>
      </c>
      <c r="D11" s="83">
        <v>3</v>
      </c>
      <c r="E11" s="347"/>
      <c r="F11" s="280"/>
    </row>
    <row r="12" spans="1:6">
      <c r="A12" s="85"/>
      <c r="B12" s="86"/>
      <c r="C12" s="87"/>
      <c r="D12" s="88"/>
      <c r="E12" s="137"/>
      <c r="F12" s="281"/>
    </row>
    <row r="13" spans="1:6">
      <c r="A13" s="90" t="s">
        <v>2</v>
      </c>
      <c r="B13" s="91" t="s">
        <v>59</v>
      </c>
      <c r="C13" s="92">
        <v>100</v>
      </c>
      <c r="D13" s="93"/>
      <c r="E13" s="94">
        <f>E15+E19+E23+E31+E35</f>
        <v>62150701725</v>
      </c>
      <c r="F13" s="94">
        <v>61152736700</v>
      </c>
    </row>
    <row r="14" spans="1:6">
      <c r="A14" s="95"/>
      <c r="B14" s="96"/>
      <c r="C14" s="97"/>
      <c r="D14" s="93"/>
      <c r="E14" s="98"/>
      <c r="F14" s="282"/>
    </row>
    <row r="15" spans="1:6">
      <c r="A15" s="101" t="s">
        <v>3</v>
      </c>
      <c r="B15" s="102" t="s">
        <v>60</v>
      </c>
      <c r="C15" s="103">
        <v>110</v>
      </c>
      <c r="D15" s="104" t="s">
        <v>29</v>
      </c>
      <c r="E15" s="105">
        <f>E16+E17</f>
        <v>7857801375</v>
      </c>
      <c r="F15" s="105">
        <v>3664408241</v>
      </c>
    </row>
    <row r="16" spans="1:6">
      <c r="A16" s="106" t="s">
        <v>4</v>
      </c>
      <c r="B16" s="96" t="s">
        <v>61</v>
      </c>
      <c r="C16" s="97">
        <v>111</v>
      </c>
      <c r="D16" s="93"/>
      <c r="E16" s="371">
        <v>3857801375</v>
      </c>
      <c r="F16" s="283">
        <v>3664408241</v>
      </c>
    </row>
    <row r="17" spans="1:6">
      <c r="A17" s="107" t="s">
        <v>5</v>
      </c>
      <c r="B17" s="96" t="s">
        <v>62</v>
      </c>
      <c r="C17" s="97">
        <v>112</v>
      </c>
      <c r="D17" s="104"/>
      <c r="E17" s="371">
        <v>4000000000</v>
      </c>
      <c r="F17" s="283"/>
    </row>
    <row r="18" spans="1:6">
      <c r="A18" s="95"/>
      <c r="B18" s="96"/>
      <c r="C18" s="97"/>
      <c r="D18" s="93"/>
      <c r="E18" s="99"/>
      <c r="F18" s="282"/>
    </row>
    <row r="19" spans="1:6">
      <c r="A19" s="101" t="s">
        <v>6</v>
      </c>
      <c r="B19" s="102" t="s">
        <v>63</v>
      </c>
      <c r="C19" s="103">
        <v>120</v>
      </c>
      <c r="D19" s="104" t="s">
        <v>30</v>
      </c>
      <c r="E19" s="105">
        <v>175520000</v>
      </c>
      <c r="F19" s="105">
        <v>7066979233</v>
      </c>
    </row>
    <row r="20" spans="1:6" ht="15.75">
      <c r="A20" s="106" t="s">
        <v>4</v>
      </c>
      <c r="B20" s="96" t="s">
        <v>64</v>
      </c>
      <c r="C20" s="97">
        <v>121</v>
      </c>
      <c r="D20" s="93"/>
      <c r="E20" s="431">
        <v>175520000</v>
      </c>
      <c r="F20" s="283">
        <v>7066979233</v>
      </c>
    </row>
    <row r="21" spans="1:6">
      <c r="A21" s="106" t="s">
        <v>5</v>
      </c>
      <c r="B21" s="96" t="s">
        <v>65</v>
      </c>
      <c r="C21" s="97">
        <v>129</v>
      </c>
      <c r="D21" s="93"/>
      <c r="E21" s="99"/>
      <c r="F21" s="282">
        <v>0</v>
      </c>
    </row>
    <row r="22" spans="1:6">
      <c r="A22" s="95"/>
      <c r="B22" s="96"/>
      <c r="C22" s="97"/>
      <c r="D22" s="93"/>
      <c r="E22" s="99"/>
      <c r="F22" s="282"/>
    </row>
    <row r="23" spans="1:6">
      <c r="A23" s="101" t="s">
        <v>7</v>
      </c>
      <c r="B23" s="102" t="s">
        <v>66</v>
      </c>
      <c r="C23" s="103">
        <v>130</v>
      </c>
      <c r="D23" s="93"/>
      <c r="E23" s="454">
        <f>SUM(E24:E29)</f>
        <v>42932856624</v>
      </c>
      <c r="F23" s="105">
        <v>33878388266</v>
      </c>
    </row>
    <row r="24" spans="1:6">
      <c r="A24" s="106" t="s">
        <v>4</v>
      </c>
      <c r="B24" s="96" t="s">
        <v>67</v>
      </c>
      <c r="C24" s="97">
        <v>131</v>
      </c>
      <c r="D24" s="93"/>
      <c r="E24" s="455">
        <v>30223174753</v>
      </c>
      <c r="F24" s="283">
        <v>28722582054</v>
      </c>
    </row>
    <row r="25" spans="1:6">
      <c r="A25" s="106" t="s">
        <v>5</v>
      </c>
      <c r="B25" s="96" t="s">
        <v>68</v>
      </c>
      <c r="C25" s="97">
        <v>132</v>
      </c>
      <c r="D25" s="93"/>
      <c r="E25" s="455">
        <v>5777828405</v>
      </c>
      <c r="F25" s="283">
        <v>2358515604</v>
      </c>
    </row>
    <row r="26" spans="1:6">
      <c r="A26" s="106" t="s">
        <v>8</v>
      </c>
      <c r="B26" s="96" t="s">
        <v>69</v>
      </c>
      <c r="C26" s="97">
        <v>133</v>
      </c>
      <c r="D26" s="108" t="s">
        <v>31</v>
      </c>
      <c r="E26" s="455"/>
      <c r="F26" s="283">
        <v>0</v>
      </c>
    </row>
    <row r="27" spans="1:6">
      <c r="A27" s="106" t="s">
        <v>9</v>
      </c>
      <c r="B27" s="96" t="s">
        <v>70</v>
      </c>
      <c r="C27" s="97">
        <v>134</v>
      </c>
      <c r="D27" s="93"/>
      <c r="E27" s="455">
        <v>0</v>
      </c>
      <c r="F27" s="283">
        <v>0</v>
      </c>
    </row>
    <row r="28" spans="1:6">
      <c r="A28" s="107" t="s">
        <v>10</v>
      </c>
      <c r="B28" s="96" t="s">
        <v>71</v>
      </c>
      <c r="C28" s="97">
        <v>135</v>
      </c>
      <c r="D28" s="108" t="s">
        <v>32</v>
      </c>
      <c r="E28" s="455">
        <v>11461920847</v>
      </c>
      <c r="F28" s="283">
        <v>5576732389</v>
      </c>
    </row>
    <row r="29" spans="1:6">
      <c r="A29" s="106" t="s">
        <v>11</v>
      </c>
      <c r="B29" s="96" t="s">
        <v>72</v>
      </c>
      <c r="C29" s="97">
        <v>139</v>
      </c>
      <c r="D29" s="93"/>
      <c r="E29" s="455">
        <v>-4530067381</v>
      </c>
      <c r="F29" s="283">
        <v>-2779441781</v>
      </c>
    </row>
    <row r="30" spans="1:6">
      <c r="A30" s="106"/>
      <c r="B30" s="96"/>
      <c r="C30" s="97"/>
      <c r="D30" s="93"/>
      <c r="E30" s="370"/>
      <c r="F30" s="282"/>
    </row>
    <row r="31" spans="1:6">
      <c r="A31" s="101" t="s">
        <v>12</v>
      </c>
      <c r="B31" s="102" t="s">
        <v>73</v>
      </c>
      <c r="C31" s="103">
        <v>140</v>
      </c>
      <c r="D31" s="108" t="s">
        <v>33</v>
      </c>
      <c r="E31" s="454">
        <f>E32</f>
        <v>10173518333</v>
      </c>
      <c r="F31" s="105">
        <v>16160329195</v>
      </c>
    </row>
    <row r="32" spans="1:6">
      <c r="A32" s="106" t="s">
        <v>4</v>
      </c>
      <c r="B32" s="96" t="s">
        <v>73</v>
      </c>
      <c r="C32" s="97">
        <v>141</v>
      </c>
      <c r="D32" s="108"/>
      <c r="E32" s="456">
        <v>10173518333</v>
      </c>
      <c r="F32" s="283">
        <v>16160329195</v>
      </c>
    </row>
    <row r="33" spans="1:6">
      <c r="A33" s="109" t="s">
        <v>5</v>
      </c>
      <c r="B33" s="96" t="s">
        <v>74</v>
      </c>
      <c r="C33" s="97">
        <v>149</v>
      </c>
      <c r="D33" s="93"/>
      <c r="E33" s="457"/>
      <c r="F33" s="282">
        <v>0</v>
      </c>
    </row>
    <row r="34" spans="1:6">
      <c r="A34" s="106"/>
      <c r="B34" s="96"/>
      <c r="C34" s="97"/>
      <c r="D34" s="93"/>
      <c r="E34" s="457"/>
      <c r="F34" s="282"/>
    </row>
    <row r="35" spans="1:6">
      <c r="A35" s="101" t="s">
        <v>13</v>
      </c>
      <c r="B35" s="102" t="s">
        <v>75</v>
      </c>
      <c r="C35" s="103">
        <v>150</v>
      </c>
      <c r="D35" s="93"/>
      <c r="E35" s="458">
        <f>E37+E39</f>
        <v>1011005393</v>
      </c>
      <c r="F35" s="105">
        <v>382631765</v>
      </c>
    </row>
    <row r="36" spans="1:6">
      <c r="A36" s="106" t="s">
        <v>4</v>
      </c>
      <c r="B36" s="96" t="s">
        <v>76</v>
      </c>
      <c r="C36" s="97">
        <v>151</v>
      </c>
      <c r="D36" s="108" t="s">
        <v>34</v>
      </c>
      <c r="E36" s="457"/>
      <c r="F36" s="283"/>
    </row>
    <row r="37" spans="1:6">
      <c r="A37" s="106" t="s">
        <v>5</v>
      </c>
      <c r="B37" s="96" t="s">
        <v>77</v>
      </c>
      <c r="C37" s="97">
        <v>152</v>
      </c>
      <c r="D37" s="93"/>
      <c r="E37" s="459">
        <v>203034448</v>
      </c>
      <c r="F37" s="283"/>
    </row>
    <row r="38" spans="1:6">
      <c r="A38" s="109" t="s">
        <v>8</v>
      </c>
      <c r="B38" s="96" t="s">
        <v>78</v>
      </c>
      <c r="C38" s="110">
        <v>154</v>
      </c>
      <c r="D38" s="108" t="s">
        <v>35</v>
      </c>
      <c r="E38" s="457"/>
      <c r="F38" s="283">
        <v>0</v>
      </c>
    </row>
    <row r="39" spans="1:6">
      <c r="A39" s="109" t="s">
        <v>9</v>
      </c>
      <c r="B39" s="96" t="s">
        <v>75</v>
      </c>
      <c r="C39" s="110">
        <v>158</v>
      </c>
      <c r="D39" s="108" t="s">
        <v>36</v>
      </c>
      <c r="E39" s="460">
        <v>807970945</v>
      </c>
      <c r="F39" s="283">
        <v>382631765</v>
      </c>
    </row>
    <row r="40" spans="1:6">
      <c r="A40" s="106"/>
      <c r="B40" s="96"/>
      <c r="C40" s="110"/>
      <c r="D40" s="93"/>
      <c r="E40" s="370"/>
      <c r="F40" s="282"/>
    </row>
    <row r="41" spans="1:6">
      <c r="A41" s="90" t="s">
        <v>14</v>
      </c>
      <c r="B41" s="91" t="s">
        <v>79</v>
      </c>
      <c r="C41" s="92">
        <v>200</v>
      </c>
      <c r="D41" s="93"/>
      <c r="E41" s="461">
        <f>E42+E49+E65</f>
        <v>43195402823</v>
      </c>
      <c r="F41" s="94">
        <v>45297936620</v>
      </c>
    </row>
    <row r="42" spans="1:6">
      <c r="A42" s="112" t="s">
        <v>3</v>
      </c>
      <c r="B42" s="102" t="s">
        <v>80</v>
      </c>
      <c r="C42" s="103">
        <v>210</v>
      </c>
      <c r="D42" s="93"/>
      <c r="E42" s="462"/>
      <c r="F42" s="282">
        <v>0</v>
      </c>
    </row>
    <row r="43" spans="1:6">
      <c r="A43" s="106" t="s">
        <v>4</v>
      </c>
      <c r="B43" s="96" t="s">
        <v>81</v>
      </c>
      <c r="C43" s="97">
        <v>211</v>
      </c>
      <c r="D43" s="93"/>
      <c r="E43" s="370"/>
      <c r="F43" s="282">
        <v>0</v>
      </c>
    </row>
    <row r="44" spans="1:6">
      <c r="A44" s="109" t="s">
        <v>5</v>
      </c>
      <c r="B44" s="96" t="s">
        <v>82</v>
      </c>
      <c r="C44" s="97">
        <v>212</v>
      </c>
      <c r="D44" s="108" t="s">
        <v>37</v>
      </c>
      <c r="E44" s="370"/>
      <c r="F44" s="282">
        <v>0</v>
      </c>
    </row>
    <row r="45" spans="1:6">
      <c r="A45" s="109" t="s">
        <v>8</v>
      </c>
      <c r="B45" s="96" t="s">
        <v>83</v>
      </c>
      <c r="C45" s="97">
        <v>213</v>
      </c>
      <c r="D45" s="108" t="s">
        <v>38</v>
      </c>
      <c r="E45" s="370"/>
      <c r="F45" s="282">
        <v>0</v>
      </c>
    </row>
    <row r="46" spans="1:6">
      <c r="A46" s="109" t="s">
        <v>9</v>
      </c>
      <c r="B46" s="96" t="s">
        <v>84</v>
      </c>
      <c r="C46" s="97">
        <v>218</v>
      </c>
      <c r="D46" s="108" t="s">
        <v>39</v>
      </c>
      <c r="E46" s="370"/>
      <c r="F46" s="282">
        <v>0</v>
      </c>
    </row>
    <row r="47" spans="1:6">
      <c r="A47" s="109" t="s">
        <v>10</v>
      </c>
      <c r="B47" s="96" t="s">
        <v>85</v>
      </c>
      <c r="C47" s="97">
        <v>219</v>
      </c>
      <c r="D47" s="93"/>
      <c r="E47" s="370"/>
      <c r="F47" s="282">
        <v>0</v>
      </c>
    </row>
    <row r="48" spans="1:6">
      <c r="A48" s="106"/>
      <c r="B48" s="96"/>
      <c r="C48" s="97"/>
      <c r="D48" s="93"/>
      <c r="E48" s="370"/>
      <c r="F48" s="282"/>
    </row>
    <row r="49" spans="1:6">
      <c r="A49" s="112" t="s">
        <v>6</v>
      </c>
      <c r="B49" s="102" t="s">
        <v>86</v>
      </c>
      <c r="C49" s="103">
        <v>220</v>
      </c>
      <c r="D49" s="93"/>
      <c r="E49" s="454">
        <v>17278352823</v>
      </c>
      <c r="F49" s="105">
        <v>19380886620</v>
      </c>
    </row>
    <row r="50" spans="1:6">
      <c r="A50" s="106" t="s">
        <v>4</v>
      </c>
      <c r="B50" s="96" t="s">
        <v>87</v>
      </c>
      <c r="C50" s="97">
        <v>221</v>
      </c>
      <c r="D50" s="108" t="s">
        <v>40</v>
      </c>
      <c r="E50" s="463">
        <v>9948288070</v>
      </c>
      <c r="F50" s="265">
        <v>17319648541</v>
      </c>
    </row>
    <row r="51" spans="1:6">
      <c r="A51" s="113" t="s">
        <v>15</v>
      </c>
      <c r="B51" s="96" t="s">
        <v>88</v>
      </c>
      <c r="C51" s="97">
        <v>222</v>
      </c>
      <c r="D51" s="93"/>
      <c r="E51" s="455">
        <v>21303160878</v>
      </c>
      <c r="F51" s="283">
        <v>30898273661</v>
      </c>
    </row>
    <row r="52" spans="1:6">
      <c r="A52" s="113" t="s">
        <v>15</v>
      </c>
      <c r="B52" s="96" t="s">
        <v>89</v>
      </c>
      <c r="C52" s="97">
        <v>223</v>
      </c>
      <c r="D52" s="93"/>
      <c r="E52" s="455">
        <v>-11354872808</v>
      </c>
      <c r="F52" s="283">
        <v>-13578625120</v>
      </c>
    </row>
    <row r="53" spans="1:6">
      <c r="A53" s="106" t="s">
        <v>5</v>
      </c>
      <c r="B53" s="96" t="s">
        <v>90</v>
      </c>
      <c r="C53" s="97">
        <v>224</v>
      </c>
      <c r="D53" s="108" t="s">
        <v>41</v>
      </c>
      <c r="E53" s="370"/>
      <c r="F53" s="283">
        <v>0</v>
      </c>
    </row>
    <row r="54" spans="1:6">
      <c r="A54" s="113" t="s">
        <v>15</v>
      </c>
      <c r="B54" s="96" t="s">
        <v>88</v>
      </c>
      <c r="C54" s="97">
        <v>225</v>
      </c>
      <c r="D54" s="93"/>
      <c r="E54" s="370"/>
      <c r="F54" s="283">
        <v>0</v>
      </c>
    </row>
    <row r="55" spans="1:6">
      <c r="A55" s="113" t="s">
        <v>15</v>
      </c>
      <c r="B55" s="96" t="s">
        <v>89</v>
      </c>
      <c r="C55" s="97">
        <v>226</v>
      </c>
      <c r="D55" s="93"/>
      <c r="E55" s="370"/>
      <c r="F55" s="283">
        <v>0</v>
      </c>
    </row>
    <row r="56" spans="1:6">
      <c r="A56" s="106" t="s">
        <v>8</v>
      </c>
      <c r="B56" s="96" t="s">
        <v>91</v>
      </c>
      <c r="C56" s="97">
        <v>227</v>
      </c>
      <c r="D56" s="108" t="s">
        <v>42</v>
      </c>
      <c r="E56" s="370"/>
      <c r="F56" s="283">
        <v>0</v>
      </c>
    </row>
    <row r="57" spans="1:6">
      <c r="A57" s="113" t="s">
        <v>15</v>
      </c>
      <c r="B57" s="96" t="s">
        <v>88</v>
      </c>
      <c r="C57" s="97">
        <v>228</v>
      </c>
      <c r="D57" s="93"/>
      <c r="E57" s="370"/>
      <c r="F57" s="283">
        <v>0</v>
      </c>
    </row>
    <row r="58" spans="1:6">
      <c r="A58" s="113" t="s">
        <v>15</v>
      </c>
      <c r="B58" s="96" t="s">
        <v>89</v>
      </c>
      <c r="C58" s="97">
        <v>229</v>
      </c>
      <c r="D58" s="93"/>
      <c r="E58" s="370"/>
      <c r="F58" s="283">
        <v>0</v>
      </c>
    </row>
    <row r="59" spans="1:6">
      <c r="A59" s="106" t="s">
        <v>9</v>
      </c>
      <c r="B59" s="96" t="s">
        <v>92</v>
      </c>
      <c r="C59" s="97">
        <v>230</v>
      </c>
      <c r="D59" s="108" t="s">
        <v>44</v>
      </c>
      <c r="E59" s="434">
        <v>7330064753</v>
      </c>
      <c r="F59" s="283">
        <v>2061238079</v>
      </c>
    </row>
    <row r="60" spans="1:6">
      <c r="A60" s="113"/>
      <c r="B60" s="114"/>
      <c r="C60" s="115"/>
      <c r="D60" s="93"/>
      <c r="E60" s="370"/>
      <c r="F60" s="283"/>
    </row>
    <row r="61" spans="1:6" s="53" customFormat="1">
      <c r="A61" s="112" t="s">
        <v>7</v>
      </c>
      <c r="B61" s="102" t="s">
        <v>93</v>
      </c>
      <c r="C61" s="103">
        <v>240</v>
      </c>
      <c r="D61" s="108" t="s">
        <v>45</v>
      </c>
      <c r="E61" s="462"/>
      <c r="F61" s="283">
        <v>0</v>
      </c>
    </row>
    <row r="62" spans="1:6">
      <c r="A62" s="113" t="s">
        <v>15</v>
      </c>
      <c r="B62" s="96" t="s">
        <v>88</v>
      </c>
      <c r="C62" s="97">
        <v>241</v>
      </c>
      <c r="D62" s="93"/>
      <c r="E62" s="370"/>
      <c r="F62" s="285">
        <v>0</v>
      </c>
    </row>
    <row r="63" spans="1:6">
      <c r="A63" s="113" t="s">
        <v>15</v>
      </c>
      <c r="B63" s="96" t="s">
        <v>89</v>
      </c>
      <c r="C63" s="97">
        <v>242</v>
      </c>
      <c r="D63" s="93"/>
      <c r="E63" s="370"/>
      <c r="F63" s="283">
        <v>0</v>
      </c>
    </row>
    <row r="64" spans="1:6">
      <c r="A64" s="113"/>
      <c r="B64" s="114"/>
      <c r="C64" s="115"/>
      <c r="D64" s="93"/>
      <c r="E64" s="370"/>
      <c r="F64" s="283"/>
    </row>
    <row r="65" spans="1:6" s="53" customFormat="1" ht="14.25">
      <c r="A65" s="112" t="s">
        <v>12</v>
      </c>
      <c r="B65" s="102" t="s">
        <v>94</v>
      </c>
      <c r="C65" s="103">
        <v>250</v>
      </c>
      <c r="D65" s="108" t="s">
        <v>46</v>
      </c>
      <c r="E65" s="454">
        <v>25917050000</v>
      </c>
      <c r="F65" s="105">
        <v>25917050000</v>
      </c>
    </row>
    <row r="66" spans="1:6">
      <c r="A66" s="106" t="s">
        <v>4</v>
      </c>
      <c r="B66" s="96" t="s">
        <v>95</v>
      </c>
      <c r="C66" s="97">
        <v>251</v>
      </c>
      <c r="D66" s="93"/>
      <c r="E66" s="464"/>
      <c r="F66" s="286"/>
    </row>
    <row r="67" spans="1:6">
      <c r="A67" s="106" t="s">
        <v>5</v>
      </c>
      <c r="B67" s="96" t="s">
        <v>96</v>
      </c>
      <c r="C67" s="97">
        <v>252</v>
      </c>
      <c r="D67" s="93"/>
      <c r="E67" s="464"/>
      <c r="F67" s="286"/>
    </row>
    <row r="68" spans="1:6">
      <c r="A68" s="106" t="s">
        <v>8</v>
      </c>
      <c r="B68" s="96" t="s">
        <v>97</v>
      </c>
      <c r="C68" s="97">
        <v>258</v>
      </c>
      <c r="D68" s="108"/>
      <c r="E68" s="465">
        <v>25917050000</v>
      </c>
      <c r="F68" s="286">
        <v>25917050000</v>
      </c>
    </row>
    <row r="69" spans="1:6">
      <c r="A69" s="106" t="s">
        <v>9</v>
      </c>
      <c r="B69" s="96" t="s">
        <v>98</v>
      </c>
      <c r="C69" s="97">
        <v>259</v>
      </c>
      <c r="D69" s="93"/>
      <c r="E69" s="370"/>
      <c r="F69" s="282">
        <v>0</v>
      </c>
    </row>
    <row r="70" spans="1:6">
      <c r="A70" s="106"/>
      <c r="B70" s="96"/>
      <c r="C70" s="97"/>
      <c r="D70" s="93"/>
      <c r="E70" s="370"/>
      <c r="F70" s="282"/>
    </row>
    <row r="71" spans="1:6">
      <c r="A71" s="112" t="s">
        <v>13</v>
      </c>
      <c r="B71" s="102" t="s">
        <v>99</v>
      </c>
      <c r="C71" s="103">
        <v>260</v>
      </c>
      <c r="D71" s="93"/>
      <c r="E71" s="462"/>
      <c r="F71" s="282">
        <v>0</v>
      </c>
    </row>
    <row r="72" spans="1:6">
      <c r="A72" s="106" t="s">
        <v>4</v>
      </c>
      <c r="B72" s="96" t="s">
        <v>100</v>
      </c>
      <c r="C72" s="97">
        <v>261</v>
      </c>
      <c r="D72" s="108" t="s">
        <v>47</v>
      </c>
      <c r="E72" s="369"/>
      <c r="F72" s="282">
        <v>0</v>
      </c>
    </row>
    <row r="73" spans="1:6">
      <c r="A73" s="106" t="s">
        <v>5</v>
      </c>
      <c r="B73" s="96" t="s">
        <v>101</v>
      </c>
      <c r="C73" s="97">
        <v>262</v>
      </c>
      <c r="D73" s="104" t="s">
        <v>48</v>
      </c>
      <c r="E73" s="369"/>
      <c r="F73" s="282">
        <v>0</v>
      </c>
    </row>
    <row r="74" spans="1:6">
      <c r="A74" s="106" t="s">
        <v>8</v>
      </c>
      <c r="B74" s="96" t="s">
        <v>99</v>
      </c>
      <c r="C74" s="97">
        <v>268</v>
      </c>
      <c r="D74" s="104" t="s">
        <v>49</v>
      </c>
      <c r="E74" s="99"/>
      <c r="F74" s="282">
        <v>0</v>
      </c>
    </row>
    <row r="75" spans="1:6">
      <c r="A75" s="106"/>
      <c r="B75" s="96"/>
      <c r="C75" s="97"/>
      <c r="D75" s="116"/>
      <c r="E75" s="99"/>
      <c r="F75" s="284"/>
    </row>
    <row r="76" spans="1:6">
      <c r="A76" s="517" t="s">
        <v>102</v>
      </c>
      <c r="B76" s="518"/>
      <c r="C76" s="117">
        <v>270</v>
      </c>
      <c r="D76" s="118"/>
      <c r="E76" s="119">
        <v>105346104548</v>
      </c>
      <c r="F76" s="119">
        <v>106450673320</v>
      </c>
    </row>
    <row r="77" spans="1:6">
      <c r="A77" s="120"/>
      <c r="B77" s="120"/>
      <c r="C77" s="121"/>
      <c r="D77" s="121"/>
      <c r="E77" s="348"/>
      <c r="F77" s="44"/>
    </row>
    <row r="78" spans="1:6" ht="29.25">
      <c r="A78" s="510" t="s">
        <v>103</v>
      </c>
      <c r="B78" s="511"/>
      <c r="C78" s="79" t="s">
        <v>57</v>
      </c>
      <c r="D78" s="80" t="s">
        <v>58</v>
      </c>
      <c r="E78" s="81" t="s">
        <v>554</v>
      </c>
      <c r="F78" s="81" t="s">
        <v>533</v>
      </c>
    </row>
    <row r="79" spans="1:6">
      <c r="A79" s="510">
        <v>1</v>
      </c>
      <c r="B79" s="511"/>
      <c r="C79" s="82">
        <v>2</v>
      </c>
      <c r="D79" s="83">
        <v>3</v>
      </c>
      <c r="E79" s="84"/>
      <c r="F79" s="84">
        <v>5</v>
      </c>
    </row>
    <row r="80" spans="1:6">
      <c r="A80" s="122"/>
      <c r="B80" s="86"/>
      <c r="C80" s="87"/>
      <c r="D80" s="123"/>
      <c r="E80" s="124"/>
      <c r="F80" s="281"/>
    </row>
    <row r="81" spans="1:6">
      <c r="A81" s="90" t="s">
        <v>2</v>
      </c>
      <c r="B81" s="125" t="s">
        <v>104</v>
      </c>
      <c r="C81" s="126">
        <v>300</v>
      </c>
      <c r="D81" s="127"/>
      <c r="E81" s="461">
        <f>E83+E95</f>
        <v>34006969568</v>
      </c>
      <c r="F81" s="94">
        <v>36176588078</v>
      </c>
    </row>
    <row r="82" spans="1:6">
      <c r="A82" s="106"/>
      <c r="B82" s="128"/>
      <c r="C82" s="129"/>
      <c r="D82" s="116"/>
      <c r="E82" s="111"/>
      <c r="F82" s="282"/>
    </row>
    <row r="83" spans="1:6">
      <c r="A83" s="101" t="s">
        <v>3</v>
      </c>
      <c r="B83" s="102" t="s">
        <v>105</v>
      </c>
      <c r="C83" s="103">
        <v>310</v>
      </c>
      <c r="D83" s="130"/>
      <c r="E83" s="454">
        <f>SUM(E84:E94)</f>
        <v>33946478568</v>
      </c>
      <c r="F83" s="105">
        <v>32378261917</v>
      </c>
    </row>
    <row r="84" spans="1:6">
      <c r="A84" s="106" t="s">
        <v>4</v>
      </c>
      <c r="B84" s="96" t="s">
        <v>106</v>
      </c>
      <c r="C84" s="97">
        <v>311</v>
      </c>
      <c r="D84" s="104" t="s">
        <v>43</v>
      </c>
      <c r="E84" s="466">
        <v>3110000000</v>
      </c>
      <c r="F84" s="283">
        <v>2618897568</v>
      </c>
    </row>
    <row r="85" spans="1:6">
      <c r="A85" s="107" t="s">
        <v>5</v>
      </c>
      <c r="B85" s="96" t="s">
        <v>107</v>
      </c>
      <c r="C85" s="97">
        <v>312</v>
      </c>
      <c r="D85" s="93"/>
      <c r="E85" s="466">
        <v>12493239351</v>
      </c>
      <c r="F85" s="283">
        <v>11883818837</v>
      </c>
    </row>
    <row r="86" spans="1:6">
      <c r="A86" s="107" t="s">
        <v>8</v>
      </c>
      <c r="B86" s="96" t="s">
        <v>108</v>
      </c>
      <c r="C86" s="97">
        <v>313</v>
      </c>
      <c r="D86" s="93"/>
      <c r="E86" s="466">
        <v>724890595</v>
      </c>
      <c r="F86" s="283">
        <v>2235803920</v>
      </c>
    </row>
    <row r="87" spans="1:6">
      <c r="A87" s="106" t="s">
        <v>9</v>
      </c>
      <c r="B87" s="96" t="s">
        <v>109</v>
      </c>
      <c r="C87" s="97">
        <v>314</v>
      </c>
      <c r="D87" s="104" t="s">
        <v>50</v>
      </c>
      <c r="E87" s="466">
        <v>1550722564</v>
      </c>
      <c r="F87" s="283">
        <v>725742435</v>
      </c>
    </row>
    <row r="88" spans="1:6">
      <c r="A88" s="107" t="s">
        <v>10</v>
      </c>
      <c r="B88" s="96" t="s">
        <v>110</v>
      </c>
      <c r="C88" s="97">
        <v>315</v>
      </c>
      <c r="D88" s="93"/>
      <c r="E88" s="466">
        <v>1841037905</v>
      </c>
      <c r="F88" s="283">
        <v>1533542685</v>
      </c>
    </row>
    <row r="89" spans="1:6">
      <c r="A89" s="106" t="s">
        <v>11</v>
      </c>
      <c r="B89" s="96" t="s">
        <v>111</v>
      </c>
      <c r="C89" s="97">
        <v>316</v>
      </c>
      <c r="D89" s="104" t="s">
        <v>51</v>
      </c>
      <c r="E89" s="466">
        <v>0</v>
      </c>
      <c r="F89" s="283">
        <v>65280815</v>
      </c>
    </row>
    <row r="90" spans="1:6">
      <c r="A90" s="106" t="s">
        <v>16</v>
      </c>
      <c r="B90" s="96" t="s">
        <v>112</v>
      </c>
      <c r="C90" s="97">
        <v>317</v>
      </c>
      <c r="D90" s="104" t="s">
        <v>52</v>
      </c>
      <c r="E90" s="466"/>
      <c r="F90" s="283">
        <v>0</v>
      </c>
    </row>
    <row r="91" spans="1:6">
      <c r="A91" s="106" t="s">
        <v>17</v>
      </c>
      <c r="B91" s="96" t="s">
        <v>113</v>
      </c>
      <c r="C91" s="97">
        <v>318</v>
      </c>
      <c r="D91" s="104" t="s">
        <v>379</v>
      </c>
      <c r="E91" s="466">
        <v>0</v>
      </c>
      <c r="F91" s="283">
        <v>0</v>
      </c>
    </row>
    <row r="92" spans="1:6">
      <c r="A92" s="106" t="s">
        <v>18</v>
      </c>
      <c r="B92" s="96" t="s">
        <v>114</v>
      </c>
      <c r="C92" s="97">
        <v>319</v>
      </c>
      <c r="D92" s="104" t="s">
        <v>380</v>
      </c>
      <c r="E92" s="466">
        <v>13716529572</v>
      </c>
      <c r="F92" s="283">
        <v>12670196676</v>
      </c>
    </row>
    <row r="93" spans="1:6">
      <c r="A93" s="109" t="s">
        <v>19</v>
      </c>
      <c r="B93" s="96" t="s">
        <v>115</v>
      </c>
      <c r="C93" s="97">
        <v>320</v>
      </c>
      <c r="D93" s="104" t="s">
        <v>381</v>
      </c>
      <c r="E93" s="466">
        <v>0</v>
      </c>
      <c r="F93" s="283">
        <v>0</v>
      </c>
    </row>
    <row r="94" spans="1:6">
      <c r="A94" s="106">
        <v>11</v>
      </c>
      <c r="B94" s="96" t="s">
        <v>514</v>
      </c>
      <c r="C94" s="97">
        <v>323</v>
      </c>
      <c r="D94" s="93"/>
      <c r="E94" s="466">
        <v>510058581</v>
      </c>
      <c r="F94" s="283">
        <v>644978981</v>
      </c>
    </row>
    <row r="95" spans="1:6">
      <c r="A95" s="112" t="s">
        <v>6</v>
      </c>
      <c r="B95" s="102" t="s">
        <v>116</v>
      </c>
      <c r="C95" s="103">
        <v>330</v>
      </c>
      <c r="D95" s="93"/>
      <c r="E95" s="454">
        <f>SUM(E96:E102)</f>
        <v>60491000</v>
      </c>
      <c r="F95" s="105">
        <v>3798326161</v>
      </c>
    </row>
    <row r="96" spans="1:6">
      <c r="A96" s="106" t="s">
        <v>4</v>
      </c>
      <c r="B96" s="96" t="s">
        <v>117</v>
      </c>
      <c r="C96" s="97">
        <v>331</v>
      </c>
      <c r="D96" s="93"/>
      <c r="E96" s="111"/>
      <c r="F96" s="283" t="s">
        <v>526</v>
      </c>
    </row>
    <row r="97" spans="1:6">
      <c r="A97" s="107" t="s">
        <v>5</v>
      </c>
      <c r="B97" s="96" t="s">
        <v>118</v>
      </c>
      <c r="C97" s="97">
        <v>332</v>
      </c>
      <c r="D97" s="104" t="s">
        <v>382</v>
      </c>
      <c r="E97" s="100"/>
      <c r="F97" s="283">
        <v>0</v>
      </c>
    </row>
    <row r="98" spans="1:6">
      <c r="A98" s="106" t="s">
        <v>8</v>
      </c>
      <c r="B98" s="96" t="s">
        <v>119</v>
      </c>
      <c r="C98" s="97">
        <v>333</v>
      </c>
      <c r="D98" s="104" t="s">
        <v>383</v>
      </c>
      <c r="E98" s="100"/>
      <c r="F98" s="283">
        <v>0</v>
      </c>
    </row>
    <row r="99" spans="1:6">
      <c r="A99" s="107" t="s">
        <v>9</v>
      </c>
      <c r="B99" s="96" t="s">
        <v>120</v>
      </c>
      <c r="C99" s="97">
        <v>334</v>
      </c>
      <c r="D99" s="104" t="s">
        <v>384</v>
      </c>
      <c r="E99" s="474"/>
      <c r="F99" s="283">
        <v>3650000000</v>
      </c>
    </row>
    <row r="100" spans="1:6">
      <c r="A100" s="107" t="s">
        <v>10</v>
      </c>
      <c r="B100" s="96" t="s">
        <v>121</v>
      </c>
      <c r="C100" s="97">
        <v>335</v>
      </c>
      <c r="D100" s="104" t="s">
        <v>385</v>
      </c>
      <c r="E100" s="474"/>
      <c r="F100" s="283">
        <v>0</v>
      </c>
    </row>
    <row r="101" spans="1:6">
      <c r="A101" s="95" t="s">
        <v>11</v>
      </c>
      <c r="B101" s="96" t="s">
        <v>122</v>
      </c>
      <c r="C101" s="97">
        <v>336</v>
      </c>
      <c r="D101" s="104" t="s">
        <v>410</v>
      </c>
      <c r="E101" s="276">
        <v>60491000</v>
      </c>
      <c r="F101" s="283">
        <v>148326161</v>
      </c>
    </row>
    <row r="102" spans="1:6">
      <c r="A102" s="95" t="s">
        <v>16</v>
      </c>
      <c r="B102" s="96" t="s">
        <v>123</v>
      </c>
      <c r="C102" s="97">
        <v>337</v>
      </c>
      <c r="D102" s="104" t="s">
        <v>411</v>
      </c>
      <c r="E102" s="100"/>
      <c r="F102" s="283">
        <v>0</v>
      </c>
    </row>
    <row r="103" spans="1:6">
      <c r="A103" s="107" t="s">
        <v>17</v>
      </c>
      <c r="B103" s="96" t="s">
        <v>544</v>
      </c>
      <c r="C103" s="97"/>
      <c r="D103" s="93"/>
      <c r="E103" s="111"/>
      <c r="F103" s="283"/>
    </row>
    <row r="104" spans="1:6">
      <c r="A104" s="107" t="s">
        <v>18</v>
      </c>
      <c r="B104" s="96" t="s">
        <v>545</v>
      </c>
      <c r="C104" s="97"/>
      <c r="D104" s="93"/>
      <c r="E104" s="111"/>
      <c r="F104" s="283"/>
    </row>
    <row r="105" spans="1:6">
      <c r="A105" s="90" t="s">
        <v>14</v>
      </c>
      <c r="B105" s="125" t="s">
        <v>124</v>
      </c>
      <c r="C105" s="126">
        <v>400</v>
      </c>
      <c r="D105" s="93"/>
      <c r="E105" s="461">
        <f>E107</f>
        <v>71339134980</v>
      </c>
      <c r="F105" s="94">
        <v>70274085242</v>
      </c>
    </row>
    <row r="106" spans="1:6">
      <c r="A106" s="131"/>
      <c r="B106" s="128"/>
      <c r="C106" s="129"/>
      <c r="D106" s="93"/>
      <c r="E106" s="467"/>
      <c r="F106" s="282"/>
    </row>
    <row r="107" spans="1:6">
      <c r="A107" s="101" t="s">
        <v>3</v>
      </c>
      <c r="B107" s="102" t="s">
        <v>125</v>
      </c>
      <c r="C107" s="103">
        <v>410</v>
      </c>
      <c r="D107" s="108" t="s">
        <v>411</v>
      </c>
      <c r="E107" s="105">
        <f>SUM(E108:E118)</f>
        <v>71339134980</v>
      </c>
      <c r="F107" s="105">
        <v>70274085242</v>
      </c>
    </row>
    <row r="108" spans="1:6">
      <c r="A108" s="106" t="s">
        <v>4</v>
      </c>
      <c r="B108" s="96" t="s">
        <v>126</v>
      </c>
      <c r="C108" s="97">
        <v>411</v>
      </c>
      <c r="D108" s="93"/>
      <c r="E108" s="283">
        <v>54998110000</v>
      </c>
      <c r="F108" s="283">
        <v>54998110000</v>
      </c>
    </row>
    <row r="109" spans="1:6">
      <c r="A109" s="107" t="s">
        <v>5</v>
      </c>
      <c r="B109" s="96" t="s">
        <v>127</v>
      </c>
      <c r="C109" s="97">
        <v>412</v>
      </c>
      <c r="D109" s="93"/>
      <c r="E109" s="283">
        <v>8335000000</v>
      </c>
      <c r="F109" s="283">
        <v>8335000000</v>
      </c>
    </row>
    <row r="110" spans="1:6">
      <c r="A110" s="107" t="s">
        <v>8</v>
      </c>
      <c r="B110" s="96" t="s">
        <v>128</v>
      </c>
      <c r="C110" s="97">
        <v>413</v>
      </c>
      <c r="D110" s="93"/>
      <c r="E110" s="99"/>
      <c r="F110" s="283">
        <v>0</v>
      </c>
    </row>
    <row r="111" spans="1:6">
      <c r="A111" s="106" t="s">
        <v>9</v>
      </c>
      <c r="B111" s="96" t="s">
        <v>129</v>
      </c>
      <c r="C111" s="97">
        <v>414</v>
      </c>
      <c r="D111" s="93"/>
      <c r="E111" s="99"/>
      <c r="F111" s="283">
        <v>0</v>
      </c>
    </row>
    <row r="112" spans="1:6">
      <c r="A112" s="107" t="s">
        <v>10</v>
      </c>
      <c r="B112" s="96" t="s">
        <v>130</v>
      </c>
      <c r="C112" s="97">
        <v>415</v>
      </c>
      <c r="D112" s="93"/>
      <c r="E112" s="99"/>
      <c r="F112" s="283">
        <v>0</v>
      </c>
    </row>
    <row r="113" spans="1:6">
      <c r="A113" s="106" t="s">
        <v>11</v>
      </c>
      <c r="B113" s="96" t="s">
        <v>131</v>
      </c>
      <c r="C113" s="97">
        <v>416</v>
      </c>
      <c r="D113" s="93"/>
      <c r="E113" s="99"/>
      <c r="F113" s="283">
        <v>0</v>
      </c>
    </row>
    <row r="114" spans="1:6">
      <c r="A114" s="106" t="s">
        <v>16</v>
      </c>
      <c r="B114" s="96" t="s">
        <v>132</v>
      </c>
      <c r="C114" s="97">
        <v>417</v>
      </c>
      <c r="D114" s="93"/>
      <c r="E114" s="283">
        <v>5420574380</v>
      </c>
      <c r="F114" s="283">
        <v>5420574380</v>
      </c>
    </row>
    <row r="115" spans="1:6">
      <c r="A115" s="106" t="s">
        <v>17</v>
      </c>
      <c r="B115" s="96" t="s">
        <v>133</v>
      </c>
      <c r="C115" s="97">
        <v>418</v>
      </c>
      <c r="D115" s="93"/>
      <c r="E115" s="283">
        <v>1344159729</v>
      </c>
      <c r="F115" s="283">
        <v>1344159729</v>
      </c>
    </row>
    <row r="116" spans="1:6">
      <c r="A116" s="106" t="s">
        <v>18</v>
      </c>
      <c r="B116" s="96" t="s">
        <v>134</v>
      </c>
      <c r="C116" s="97">
        <v>419</v>
      </c>
      <c r="D116" s="93"/>
      <c r="E116" s="283">
        <v>36662255</v>
      </c>
      <c r="F116" s="283">
        <v>36662255</v>
      </c>
    </row>
    <row r="117" spans="1:6">
      <c r="A117" s="109" t="s">
        <v>19</v>
      </c>
      <c r="B117" s="96" t="s">
        <v>135</v>
      </c>
      <c r="C117" s="97">
        <v>420</v>
      </c>
      <c r="D117" s="93"/>
      <c r="E117" s="99">
        <v>1204628616</v>
      </c>
      <c r="F117" s="283">
        <v>139578878</v>
      </c>
    </row>
    <row r="118" spans="1:6">
      <c r="A118" s="109" t="s">
        <v>20</v>
      </c>
      <c r="B118" s="96" t="s">
        <v>136</v>
      </c>
      <c r="C118" s="97">
        <v>421</v>
      </c>
      <c r="D118" s="93"/>
      <c r="E118" s="99"/>
      <c r="F118" s="283">
        <v>0</v>
      </c>
    </row>
    <row r="119" spans="1:6">
      <c r="A119" s="106" t="s">
        <v>21</v>
      </c>
      <c r="B119" s="96" t="s">
        <v>546</v>
      </c>
      <c r="C119" s="97"/>
      <c r="D119" s="93"/>
      <c r="E119" s="99"/>
      <c r="F119" s="283"/>
    </row>
    <row r="120" spans="1:6">
      <c r="A120" s="112" t="s">
        <v>6</v>
      </c>
      <c r="B120" s="102" t="s">
        <v>137</v>
      </c>
      <c r="C120" s="103">
        <v>430</v>
      </c>
      <c r="D120" s="93"/>
      <c r="E120" s="105"/>
      <c r="F120" s="283">
        <v>0</v>
      </c>
    </row>
    <row r="121" spans="1:6">
      <c r="A121" s="107">
        <v>1</v>
      </c>
      <c r="B121" s="96" t="s">
        <v>138</v>
      </c>
      <c r="C121" s="97">
        <v>432</v>
      </c>
      <c r="D121" s="104" t="s">
        <v>385</v>
      </c>
      <c r="E121" s="99"/>
      <c r="F121" s="283">
        <v>0</v>
      </c>
    </row>
    <row r="122" spans="1:6">
      <c r="A122" s="107">
        <v>2</v>
      </c>
      <c r="B122" s="96" t="s">
        <v>139</v>
      </c>
      <c r="C122" s="97">
        <v>433</v>
      </c>
      <c r="D122" s="93"/>
      <c r="E122" s="99"/>
      <c r="F122" s="283">
        <v>0</v>
      </c>
    </row>
    <row r="123" spans="1:6">
      <c r="A123" s="90" t="s">
        <v>547</v>
      </c>
      <c r="B123" s="125" t="s">
        <v>548</v>
      </c>
      <c r="C123" s="126">
        <v>439</v>
      </c>
      <c r="D123" s="93"/>
      <c r="E123" s="94"/>
      <c r="F123" s="94"/>
    </row>
    <row r="124" spans="1:6">
      <c r="A124" s="107"/>
      <c r="B124" s="96"/>
      <c r="C124" s="97"/>
      <c r="D124" s="116"/>
      <c r="E124" s="99"/>
      <c r="F124" s="282"/>
    </row>
    <row r="125" spans="1:6">
      <c r="A125" s="519" t="s">
        <v>140</v>
      </c>
      <c r="B125" s="520"/>
      <c r="C125" s="117">
        <v>440</v>
      </c>
      <c r="D125" s="118"/>
      <c r="E125" s="119">
        <v>105346104548</v>
      </c>
      <c r="F125" s="119">
        <v>106450673320</v>
      </c>
    </row>
    <row r="126" spans="1:6">
      <c r="E126" s="132"/>
      <c r="F126" s="132"/>
    </row>
    <row r="127" spans="1:6">
      <c r="A127" s="522" t="s">
        <v>141</v>
      </c>
      <c r="B127" s="522"/>
      <c r="C127" s="522"/>
      <c r="D127" s="522"/>
      <c r="E127" s="522"/>
      <c r="F127" s="522"/>
    </row>
    <row r="128" spans="1:6">
      <c r="E128" s="133"/>
      <c r="F128" s="133"/>
    </row>
    <row r="129" spans="1:6" ht="29.25">
      <c r="A129" s="510" t="s">
        <v>142</v>
      </c>
      <c r="B129" s="521"/>
      <c r="C129" s="511"/>
      <c r="D129" s="80" t="s">
        <v>58</v>
      </c>
      <c r="E129" s="81"/>
      <c r="F129" s="81"/>
    </row>
    <row r="130" spans="1:6">
      <c r="A130" s="85"/>
      <c r="B130" s="134"/>
      <c r="C130" s="135"/>
      <c r="D130" s="123"/>
      <c r="E130" s="89"/>
      <c r="F130" s="89"/>
    </row>
    <row r="131" spans="1:6">
      <c r="A131" s="136" t="s">
        <v>4</v>
      </c>
      <c r="B131" s="44" t="s">
        <v>143</v>
      </c>
      <c r="C131" s="110"/>
      <c r="D131" s="104" t="s">
        <v>52</v>
      </c>
      <c r="E131" s="137"/>
      <c r="F131" s="137"/>
    </row>
    <row r="132" spans="1:6">
      <c r="A132" s="136" t="s">
        <v>5</v>
      </c>
      <c r="B132" s="44" t="s">
        <v>144</v>
      </c>
      <c r="C132" s="110"/>
      <c r="D132" s="116"/>
      <c r="E132" s="137"/>
      <c r="F132" s="137"/>
    </row>
    <row r="133" spans="1:6">
      <c r="A133" s="136" t="s">
        <v>8</v>
      </c>
      <c r="B133" s="44" t="s">
        <v>145</v>
      </c>
      <c r="C133" s="110"/>
      <c r="D133" s="116"/>
      <c r="E133" s="137"/>
      <c r="F133" s="137"/>
    </row>
    <row r="134" spans="1:6">
      <c r="A134" s="136" t="s">
        <v>9</v>
      </c>
      <c r="B134" s="44" t="s">
        <v>146</v>
      </c>
      <c r="C134" s="110"/>
      <c r="D134" s="116"/>
      <c r="E134" s="137"/>
      <c r="F134" s="137"/>
    </row>
    <row r="135" spans="1:6">
      <c r="A135" s="136" t="s">
        <v>10</v>
      </c>
      <c r="B135" s="44" t="s">
        <v>147</v>
      </c>
      <c r="C135" s="110"/>
      <c r="D135" s="116"/>
      <c r="E135" s="137"/>
      <c r="F135" s="137"/>
    </row>
    <row r="136" spans="1:6">
      <c r="A136" s="136" t="s">
        <v>11</v>
      </c>
      <c r="B136" s="44" t="s">
        <v>148</v>
      </c>
      <c r="C136" s="110"/>
      <c r="D136" s="116"/>
      <c r="E136" s="137"/>
      <c r="F136" s="137"/>
    </row>
    <row r="137" spans="1:6">
      <c r="A137" s="138"/>
      <c r="B137" s="120"/>
      <c r="C137" s="121"/>
      <c r="D137" s="139"/>
      <c r="E137" s="140"/>
      <c r="F137" s="140"/>
    </row>
    <row r="139" spans="1:6" ht="15.75">
      <c r="B139" s="269" t="s">
        <v>510</v>
      </c>
      <c r="C139" s="516" t="s">
        <v>511</v>
      </c>
      <c r="D139" s="516"/>
      <c r="E139" s="272"/>
      <c r="F139" s="272" t="s">
        <v>512</v>
      </c>
    </row>
  </sheetData>
  <mergeCells count="13">
    <mergeCell ref="C139:D139"/>
    <mergeCell ref="A76:B76"/>
    <mergeCell ref="A125:B125"/>
    <mergeCell ref="A78:B78"/>
    <mergeCell ref="A129:C129"/>
    <mergeCell ref="A79:B79"/>
    <mergeCell ref="A127:F127"/>
    <mergeCell ref="A10:B10"/>
    <mergeCell ref="C2:F3"/>
    <mergeCell ref="A5:F5"/>
    <mergeCell ref="A6:F6"/>
    <mergeCell ref="A7:F7"/>
    <mergeCell ref="A11:B11"/>
  </mergeCells>
  <phoneticPr fontId="46" type="noConversion"/>
  <pageMargins left="0.54" right="0.21" top="0.63" bottom="0.24" header="0.63" footer="0.17"/>
  <pageSetup paperSize="9" orientation="portrait" horizontalDpi="800" vertic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I57"/>
  <sheetViews>
    <sheetView tabSelected="1" topLeftCell="A31" workbookViewId="0">
      <selection activeCell="H12" sqref="H12:H53"/>
    </sheetView>
  </sheetViews>
  <sheetFormatPr defaultRowHeight="15"/>
  <cols>
    <col min="1" max="1" width="4.7109375" style="7" customWidth="1"/>
    <col min="2" max="2" width="54.42578125" style="7" customWidth="1"/>
    <col min="3" max="3" width="6" style="7" customWidth="1"/>
    <col min="4" max="4" width="2.5703125" style="7" hidden="1" customWidth="1"/>
    <col min="5" max="5" width="19" style="7" customWidth="1"/>
    <col min="6" max="6" width="20.42578125" style="30" customWidth="1"/>
    <col min="7" max="7" width="20.28515625" style="30" customWidth="1"/>
    <col min="8" max="8" width="20.42578125" style="30" customWidth="1"/>
    <col min="9" max="9" width="19.85546875" style="7" customWidth="1"/>
    <col min="10" max="16384" width="9.140625" style="7"/>
  </cols>
  <sheetData>
    <row r="1" spans="1:8">
      <c r="A1" s="70" t="s">
        <v>508</v>
      </c>
      <c r="B1" s="1"/>
      <c r="C1" s="526" t="s">
        <v>170</v>
      </c>
      <c r="D1" s="526"/>
      <c r="E1" s="526"/>
      <c r="F1" s="526"/>
      <c r="G1" s="526"/>
      <c r="H1" s="526"/>
    </row>
    <row r="2" spans="1:8" ht="18" customHeight="1">
      <c r="A2" s="73" t="s">
        <v>509</v>
      </c>
      <c r="B2" s="4"/>
      <c r="C2" s="525" t="s">
        <v>54</v>
      </c>
      <c r="D2" s="525"/>
      <c r="E2" s="525"/>
      <c r="F2" s="525"/>
      <c r="G2" s="525"/>
      <c r="H2" s="525"/>
    </row>
    <row r="3" spans="1:8">
      <c r="A3" s="3"/>
      <c r="B3" s="4"/>
      <c r="C3" s="525"/>
      <c r="D3" s="525"/>
      <c r="E3" s="525"/>
      <c r="F3" s="525"/>
      <c r="G3" s="525"/>
      <c r="H3" s="525"/>
    </row>
    <row r="4" spans="1:8">
      <c r="A4" s="524" t="s">
        <v>171</v>
      </c>
      <c r="B4" s="524"/>
      <c r="C4" s="524"/>
      <c r="D4" s="524"/>
      <c r="E4" s="524"/>
      <c r="F4" s="524"/>
      <c r="G4" s="524"/>
      <c r="H4" s="524"/>
    </row>
    <row r="5" spans="1:8" s="16" customFormat="1">
      <c r="A5" s="531" t="s">
        <v>197</v>
      </c>
      <c r="B5" s="531"/>
      <c r="C5" s="531"/>
      <c r="D5" s="531"/>
      <c r="E5" s="531"/>
      <c r="F5" s="531"/>
      <c r="G5" s="531"/>
      <c r="H5" s="531"/>
    </row>
    <row r="6" spans="1:8">
      <c r="A6" s="530" t="s">
        <v>552</v>
      </c>
      <c r="B6" s="530"/>
      <c r="C6" s="530"/>
      <c r="D6" s="530"/>
      <c r="E6" s="530"/>
      <c r="F6" s="530"/>
      <c r="G6" s="530"/>
      <c r="H6" s="530"/>
    </row>
    <row r="8" spans="1:8" s="6" customFormat="1" ht="26.25" customHeight="1">
      <c r="A8" s="528" t="s">
        <v>142</v>
      </c>
      <c r="B8" s="529"/>
      <c r="C8" s="337" t="s">
        <v>57</v>
      </c>
      <c r="D8" s="337" t="s">
        <v>58</v>
      </c>
      <c r="E8" s="338" t="s">
        <v>555</v>
      </c>
      <c r="F8" s="424" t="s">
        <v>556</v>
      </c>
      <c r="G8" s="279" t="s">
        <v>557</v>
      </c>
      <c r="H8" s="279" t="s">
        <v>558</v>
      </c>
    </row>
    <row r="9" spans="1:8" s="6" customFormat="1" ht="14.25" customHeight="1">
      <c r="A9" s="527">
        <v>1</v>
      </c>
      <c r="B9" s="527"/>
      <c r="C9" s="339">
        <v>2</v>
      </c>
      <c r="D9" s="339">
        <v>3</v>
      </c>
      <c r="E9" s="339"/>
      <c r="F9" s="425"/>
      <c r="G9" s="425"/>
      <c r="H9" s="425"/>
    </row>
    <row r="10" spans="1:8" ht="14.25" hidden="1" customHeight="1">
      <c r="A10" s="291"/>
      <c r="B10" s="291"/>
      <c r="C10" s="296"/>
      <c r="D10" s="296"/>
      <c r="E10" s="296"/>
      <c r="F10" s="426"/>
      <c r="G10" s="426"/>
      <c r="H10" s="426"/>
    </row>
    <row r="11" spans="1:8" s="6" customFormat="1" ht="14.25" customHeight="1">
      <c r="A11" s="287" t="s">
        <v>172</v>
      </c>
      <c r="B11" s="287"/>
      <c r="C11" s="290"/>
      <c r="D11" s="290"/>
      <c r="E11" s="290"/>
      <c r="F11" s="422"/>
      <c r="G11" s="422"/>
      <c r="H11" s="422"/>
    </row>
    <row r="12" spans="1:8" s="6" customFormat="1" ht="14.25" customHeight="1">
      <c r="A12" s="287" t="s">
        <v>198</v>
      </c>
      <c r="B12" s="287"/>
      <c r="C12" s="288">
        <v>1</v>
      </c>
      <c r="D12" s="288"/>
      <c r="E12" s="289">
        <v>2401648987</v>
      </c>
      <c r="F12" s="427">
        <v>781183088</v>
      </c>
      <c r="G12" s="427">
        <v>2059541601</v>
      </c>
      <c r="H12" s="427">
        <v>-1452426266</v>
      </c>
    </row>
    <row r="13" spans="1:8" s="6" customFormat="1" ht="14.25" customHeight="1">
      <c r="A13" s="287" t="s">
        <v>199</v>
      </c>
      <c r="B13" s="287"/>
      <c r="C13" s="290"/>
      <c r="D13" s="290"/>
      <c r="E13" s="289"/>
      <c r="F13" s="422"/>
      <c r="G13" s="422">
        <v>0</v>
      </c>
      <c r="H13" s="427">
        <v>0</v>
      </c>
    </row>
    <row r="14" spans="1:8" ht="14.25" customHeight="1">
      <c r="A14" s="341" t="s">
        <v>15</v>
      </c>
      <c r="B14" s="291" t="s">
        <v>200</v>
      </c>
      <c r="C14" s="292">
        <v>2</v>
      </c>
      <c r="D14" s="292"/>
      <c r="E14" s="492">
        <v>274049133</v>
      </c>
      <c r="F14" s="423">
        <v>415092261</v>
      </c>
      <c r="G14" s="423">
        <v>949340773</v>
      </c>
      <c r="H14" s="427">
        <v>1290918841</v>
      </c>
    </row>
    <row r="15" spans="1:8" ht="14.25" customHeight="1">
      <c r="A15" s="341" t="s">
        <v>15</v>
      </c>
      <c r="B15" s="291" t="s">
        <v>201</v>
      </c>
      <c r="C15" s="292">
        <v>3</v>
      </c>
      <c r="D15" s="292"/>
      <c r="E15" s="293">
        <v>1044282000</v>
      </c>
      <c r="F15" s="423"/>
      <c r="G15" s="423">
        <v>1750625600</v>
      </c>
      <c r="H15" s="427">
        <v>0</v>
      </c>
    </row>
    <row r="16" spans="1:8" ht="14.25" customHeight="1">
      <c r="A16" s="341" t="s">
        <v>15</v>
      </c>
      <c r="B16" s="291" t="s">
        <v>202</v>
      </c>
      <c r="C16" s="292">
        <v>4</v>
      </c>
      <c r="D16" s="292"/>
      <c r="E16" s="293"/>
      <c r="F16" s="423"/>
      <c r="G16" s="423">
        <v>0</v>
      </c>
      <c r="H16" s="427">
        <v>50017</v>
      </c>
    </row>
    <row r="17" spans="1:8" ht="14.25" customHeight="1">
      <c r="A17" s="341" t="s">
        <v>15</v>
      </c>
      <c r="B17" s="291" t="s">
        <v>203</v>
      </c>
      <c r="C17" s="292">
        <v>5</v>
      </c>
      <c r="D17" s="292"/>
      <c r="E17" s="298"/>
      <c r="F17" s="423"/>
      <c r="G17" s="423">
        <v>-23237925</v>
      </c>
      <c r="H17" s="427">
        <v>-1501949619</v>
      </c>
    </row>
    <row r="18" spans="1:8" ht="14.25" customHeight="1">
      <c r="A18" s="341" t="s">
        <v>15</v>
      </c>
      <c r="B18" s="291" t="s">
        <v>204</v>
      </c>
      <c r="C18" s="292">
        <v>6</v>
      </c>
      <c r="D18" s="292"/>
      <c r="E18" s="293">
        <v>0</v>
      </c>
      <c r="F18" s="423">
        <v>412412931</v>
      </c>
      <c r="G18" s="423">
        <v>63529112</v>
      </c>
      <c r="H18" s="427">
        <v>1376232247</v>
      </c>
    </row>
    <row r="19" spans="1:8" ht="14.25" customHeight="1">
      <c r="A19" s="342" t="s">
        <v>15</v>
      </c>
      <c r="B19" s="291" t="s">
        <v>491</v>
      </c>
      <c r="C19" s="292">
        <v>7</v>
      </c>
      <c r="D19" s="292"/>
      <c r="E19" s="293"/>
      <c r="F19" s="423"/>
      <c r="G19" s="423">
        <v>0</v>
      </c>
      <c r="H19" s="427">
        <v>0</v>
      </c>
    </row>
    <row r="20" spans="1:8" s="6" customFormat="1" ht="14.25" customHeight="1">
      <c r="A20" s="287" t="s">
        <v>205</v>
      </c>
      <c r="B20" s="287"/>
      <c r="C20" s="288">
        <v>8</v>
      </c>
      <c r="D20" s="288"/>
      <c r="E20" s="294">
        <v>3719980120</v>
      </c>
      <c r="F20" s="294">
        <v>1608688280</v>
      </c>
      <c r="G20" s="294">
        <v>4799799161</v>
      </c>
      <c r="H20" s="294">
        <v>-287174780</v>
      </c>
    </row>
    <row r="21" spans="1:8" ht="14.25" customHeight="1">
      <c r="A21" s="341" t="s">
        <v>15</v>
      </c>
      <c r="B21" s="291" t="s">
        <v>206</v>
      </c>
      <c r="C21" s="292">
        <v>9</v>
      </c>
      <c r="D21" s="292"/>
      <c r="E21" s="293">
        <v>-2751333854</v>
      </c>
      <c r="F21" s="423">
        <v>13981795457</v>
      </c>
      <c r="G21" s="423">
        <v>-4994536853</v>
      </c>
      <c r="H21" s="429">
        <v>7718110374</v>
      </c>
    </row>
    <row r="22" spans="1:8" ht="14.25" customHeight="1">
      <c r="A22" s="341" t="s">
        <v>15</v>
      </c>
      <c r="B22" s="291" t="s">
        <v>207</v>
      </c>
      <c r="C22" s="296">
        <v>10</v>
      </c>
      <c r="D22" s="296"/>
      <c r="E22" s="293">
        <v>6947101172</v>
      </c>
      <c r="F22" s="426">
        <v>4224921909</v>
      </c>
      <c r="G22" s="423">
        <v>5737795834</v>
      </c>
      <c r="H22" s="429">
        <v>18672032043</v>
      </c>
    </row>
    <row r="23" spans="1:8" ht="14.25" customHeight="1">
      <c r="A23" s="341" t="s">
        <v>15</v>
      </c>
      <c r="B23" s="297" t="s">
        <v>208</v>
      </c>
      <c r="C23" s="296">
        <v>11</v>
      </c>
      <c r="D23" s="296"/>
      <c r="E23" s="293">
        <v>-2344499635</v>
      </c>
      <c r="F23" s="426">
        <v>-13912344002</v>
      </c>
      <c r="G23" s="423">
        <v>76731486</v>
      </c>
      <c r="H23" s="429">
        <v>-22317119056</v>
      </c>
    </row>
    <row r="24" spans="1:8" ht="14.25" customHeight="1">
      <c r="A24" s="341" t="s">
        <v>15</v>
      </c>
      <c r="B24" s="291" t="s">
        <v>209</v>
      </c>
      <c r="C24" s="296">
        <v>12</v>
      </c>
      <c r="D24" s="296"/>
      <c r="E24" s="293"/>
      <c r="F24" s="426"/>
      <c r="G24" s="423">
        <v>0</v>
      </c>
      <c r="H24" s="429">
        <v>0</v>
      </c>
    </row>
    <row r="25" spans="1:8" ht="14.25" customHeight="1">
      <c r="A25" s="341" t="s">
        <v>15</v>
      </c>
      <c r="B25" s="291" t="s">
        <v>210</v>
      </c>
      <c r="C25" s="296">
        <v>13</v>
      </c>
      <c r="D25" s="296"/>
      <c r="E25" s="298"/>
      <c r="F25" s="426">
        <v>-412412931</v>
      </c>
      <c r="G25" s="423">
        <v>-83404268</v>
      </c>
      <c r="H25" s="429">
        <v>-1317690204</v>
      </c>
    </row>
    <row r="26" spans="1:8" ht="14.25" customHeight="1">
      <c r="A26" s="341" t="s">
        <v>15</v>
      </c>
      <c r="B26" s="291" t="s">
        <v>211</v>
      </c>
      <c r="C26" s="296">
        <v>14</v>
      </c>
      <c r="D26" s="296"/>
      <c r="E26" s="298"/>
      <c r="F26" s="426"/>
      <c r="G26" s="423">
        <v>-14064135</v>
      </c>
      <c r="H26" s="429">
        <v>-5207458</v>
      </c>
    </row>
    <row r="27" spans="1:8" ht="14.25" customHeight="1">
      <c r="A27" s="341" t="s">
        <v>15</v>
      </c>
      <c r="B27" s="291" t="s">
        <v>173</v>
      </c>
      <c r="C27" s="296">
        <v>15</v>
      </c>
      <c r="D27" s="296"/>
      <c r="E27" s="293"/>
      <c r="F27" s="426"/>
      <c r="G27" s="423">
        <v>0</v>
      </c>
      <c r="H27" s="429">
        <v>41279514</v>
      </c>
    </row>
    <row r="28" spans="1:8" ht="14.25" customHeight="1">
      <c r="A28" s="341" t="s">
        <v>15</v>
      </c>
      <c r="B28" s="291" t="s">
        <v>174</v>
      </c>
      <c r="C28" s="296">
        <v>16</v>
      </c>
      <c r="D28" s="296"/>
      <c r="E28" s="293">
        <v>-10193000</v>
      </c>
      <c r="F28" s="426">
        <v>-17025700</v>
      </c>
      <c r="G28" s="423">
        <v>-134920400</v>
      </c>
      <c r="H28" s="429">
        <v>-213932700</v>
      </c>
    </row>
    <row r="29" spans="1:8" s="6" customFormat="1" ht="14.25" customHeight="1">
      <c r="A29" s="287" t="s">
        <v>175</v>
      </c>
      <c r="B29" s="291"/>
      <c r="C29" s="290">
        <v>20</v>
      </c>
      <c r="D29" s="290"/>
      <c r="E29" s="493">
        <v>5561054803</v>
      </c>
      <c r="F29" s="295">
        <v>5473623013</v>
      </c>
      <c r="G29" s="295">
        <v>5387400825</v>
      </c>
      <c r="H29" s="295">
        <v>2290297733</v>
      </c>
    </row>
    <row r="30" spans="1:8" ht="14.25" customHeight="1">
      <c r="A30" s="291"/>
      <c r="B30" s="318"/>
      <c r="C30" s="296"/>
      <c r="D30" s="296"/>
      <c r="E30" s="293"/>
      <c r="F30" s="426"/>
      <c r="G30" s="426">
        <v>0</v>
      </c>
      <c r="H30" s="427">
        <v>0</v>
      </c>
    </row>
    <row r="31" spans="1:8" s="6" customFormat="1" ht="14.25" customHeight="1">
      <c r="A31" s="287" t="s">
        <v>176</v>
      </c>
      <c r="B31" s="287"/>
      <c r="C31" s="290"/>
      <c r="D31" s="290"/>
      <c r="E31" s="294"/>
      <c r="F31" s="422"/>
      <c r="G31" s="422">
        <v>0</v>
      </c>
      <c r="H31" s="427">
        <v>0</v>
      </c>
    </row>
    <row r="32" spans="1:8" ht="14.25" customHeight="1">
      <c r="A32" s="341" t="s">
        <v>4</v>
      </c>
      <c r="B32" s="291" t="s">
        <v>177</v>
      </c>
      <c r="C32" s="296">
        <v>21</v>
      </c>
      <c r="D32" s="296"/>
      <c r="E32" s="293">
        <v>-3885783940</v>
      </c>
      <c r="F32" s="426">
        <v>-159872133</v>
      </c>
      <c r="G32" s="426">
        <v>-5346124559</v>
      </c>
      <c r="H32" s="429">
        <v>-532772533</v>
      </c>
    </row>
    <row r="33" spans="1:9" ht="14.25" customHeight="1">
      <c r="A33" s="341" t="s">
        <v>5</v>
      </c>
      <c r="B33" s="291" t="s">
        <v>178</v>
      </c>
      <c r="C33" s="296">
        <v>22</v>
      </c>
      <c r="D33" s="296"/>
      <c r="E33" s="299">
        <v>3121844935</v>
      </c>
      <c r="F33" s="426"/>
      <c r="G33" s="426">
        <v>5903663118</v>
      </c>
      <c r="H33" s="429">
        <v>731818182</v>
      </c>
    </row>
    <row r="34" spans="1:9" ht="14.25" customHeight="1">
      <c r="A34" s="341" t="s">
        <v>8</v>
      </c>
      <c r="B34" s="291" t="s">
        <v>179</v>
      </c>
      <c r="C34" s="296">
        <v>23</v>
      </c>
      <c r="D34" s="296"/>
      <c r="E34" s="299"/>
      <c r="F34" s="426"/>
      <c r="G34" s="426">
        <v>0</v>
      </c>
      <c r="H34" s="429">
        <v>0</v>
      </c>
    </row>
    <row r="35" spans="1:9" ht="14.25" customHeight="1">
      <c r="A35" s="341" t="s">
        <v>9</v>
      </c>
      <c r="B35" s="291" t="s">
        <v>180</v>
      </c>
      <c r="C35" s="296">
        <v>24</v>
      </c>
      <c r="D35" s="296"/>
      <c r="E35" s="376">
        <v>33000000</v>
      </c>
      <c r="F35" s="426">
        <v>312208000</v>
      </c>
      <c r="G35" s="426">
        <v>617480000</v>
      </c>
      <c r="H35" s="429">
        <v>1432208000</v>
      </c>
    </row>
    <row r="36" spans="1:9" ht="14.25" customHeight="1">
      <c r="A36" s="341" t="s">
        <v>10</v>
      </c>
      <c r="B36" s="291" t="s">
        <v>181</v>
      </c>
      <c r="C36" s="296">
        <v>25</v>
      </c>
      <c r="D36" s="296"/>
      <c r="E36" s="299">
        <v>0</v>
      </c>
      <c r="F36" s="426"/>
      <c r="G36" s="426">
        <v>0</v>
      </c>
      <c r="H36" s="429">
        <v>0</v>
      </c>
    </row>
    <row r="37" spans="1:9" ht="14.25" customHeight="1">
      <c r="A37" s="341" t="s">
        <v>11</v>
      </c>
      <c r="B37" s="291" t="s">
        <v>182</v>
      </c>
      <c r="C37" s="296">
        <v>26</v>
      </c>
      <c r="D37" s="296"/>
      <c r="E37" s="299"/>
      <c r="F37" s="426"/>
      <c r="G37" s="426">
        <v>0</v>
      </c>
      <c r="H37" s="429">
        <v>0</v>
      </c>
    </row>
    <row r="38" spans="1:9" ht="14.25" customHeight="1">
      <c r="A38" s="341" t="s">
        <v>16</v>
      </c>
      <c r="B38" s="291" t="s">
        <v>183</v>
      </c>
      <c r="C38" s="296">
        <v>27</v>
      </c>
      <c r="D38" s="296"/>
      <c r="E38" s="494">
        <v>147009614</v>
      </c>
      <c r="F38" s="426"/>
      <c r="G38" s="426">
        <v>789871318</v>
      </c>
      <c r="H38" s="429">
        <v>285192123</v>
      </c>
    </row>
    <row r="39" spans="1:9" s="6" customFormat="1" ht="14.25" customHeight="1">
      <c r="A39" s="287" t="s">
        <v>184</v>
      </c>
      <c r="B39" s="287"/>
      <c r="C39" s="290">
        <v>30</v>
      </c>
      <c r="D39" s="290"/>
      <c r="E39" s="493">
        <v>-583929391</v>
      </c>
      <c r="F39" s="295">
        <v>152335867</v>
      </c>
      <c r="G39" s="295">
        <v>1964889877</v>
      </c>
      <c r="H39" s="295">
        <v>1916445772</v>
      </c>
    </row>
    <row r="40" spans="1:9" ht="14.25" customHeight="1">
      <c r="A40" s="291"/>
      <c r="B40" s="291"/>
      <c r="C40" s="296"/>
      <c r="D40" s="296"/>
      <c r="E40" s="299"/>
      <c r="F40" s="426"/>
      <c r="G40" s="426">
        <v>0</v>
      </c>
      <c r="H40" s="427">
        <v>0</v>
      </c>
    </row>
    <row r="41" spans="1:9" s="6" customFormat="1" ht="14.25" customHeight="1">
      <c r="A41" s="287" t="s">
        <v>185</v>
      </c>
      <c r="B41" s="287"/>
      <c r="C41" s="290"/>
      <c r="D41" s="290"/>
      <c r="E41" s="289"/>
      <c r="F41" s="422"/>
      <c r="G41" s="422">
        <v>0</v>
      </c>
      <c r="H41" s="427">
        <v>0</v>
      </c>
    </row>
    <row r="42" spans="1:9" ht="14.25" customHeight="1">
      <c r="A42" s="341" t="s">
        <v>4</v>
      </c>
      <c r="B42" s="291" t="s">
        <v>186</v>
      </c>
      <c r="C42" s="296">
        <v>31</v>
      </c>
      <c r="D42" s="296"/>
      <c r="E42" s="299"/>
      <c r="F42" s="426"/>
      <c r="G42" s="426">
        <v>0</v>
      </c>
      <c r="H42" s="427">
        <v>0</v>
      </c>
    </row>
    <row r="43" spans="1:9" ht="14.25" customHeight="1">
      <c r="A43" s="341" t="s">
        <v>5</v>
      </c>
      <c r="B43" s="300" t="s">
        <v>187</v>
      </c>
      <c r="C43" s="301">
        <v>32</v>
      </c>
      <c r="D43" s="301"/>
      <c r="E43" s="299">
        <v>0</v>
      </c>
      <c r="F43" s="426"/>
      <c r="G43" s="426">
        <v>0</v>
      </c>
      <c r="H43" s="427">
        <v>0</v>
      </c>
    </row>
    <row r="44" spans="1:9" ht="14.25" customHeight="1">
      <c r="A44" s="341" t="s">
        <v>8</v>
      </c>
      <c r="B44" s="291" t="s">
        <v>188</v>
      </c>
      <c r="C44" s="296">
        <v>33</v>
      </c>
      <c r="D44" s="296"/>
      <c r="E44" s="299">
        <v>2650000000</v>
      </c>
      <c r="F44" s="426">
        <v>4459705484</v>
      </c>
      <c r="G44" s="426">
        <v>2899364000</v>
      </c>
      <c r="H44" s="429">
        <v>22510266503</v>
      </c>
      <c r="I44" s="351"/>
    </row>
    <row r="45" spans="1:9" ht="14.25" customHeight="1">
      <c r="A45" s="341" t="s">
        <v>9</v>
      </c>
      <c r="B45" s="291" t="s">
        <v>189</v>
      </c>
      <c r="C45" s="296">
        <v>34</v>
      </c>
      <c r="D45" s="296"/>
      <c r="E45" s="299">
        <v>-3725000000</v>
      </c>
      <c r="F45" s="426">
        <v>-9719302678</v>
      </c>
      <c r="G45" s="426">
        <v>-6058261568</v>
      </c>
      <c r="H45" s="429">
        <v>-26518702025</v>
      </c>
      <c r="I45" s="351"/>
    </row>
    <row r="46" spans="1:9" ht="14.25" customHeight="1">
      <c r="A46" s="341" t="s">
        <v>10</v>
      </c>
      <c r="B46" s="291" t="s">
        <v>190</v>
      </c>
      <c r="C46" s="296">
        <v>35</v>
      </c>
      <c r="D46" s="296"/>
      <c r="E46" s="299"/>
      <c r="F46" s="426"/>
      <c r="G46" s="426">
        <v>0</v>
      </c>
      <c r="H46" s="427">
        <v>0</v>
      </c>
    </row>
    <row r="47" spans="1:9" ht="14.25" customHeight="1">
      <c r="A47" s="341" t="s">
        <v>11</v>
      </c>
      <c r="B47" s="291" t="s">
        <v>191</v>
      </c>
      <c r="C47" s="296">
        <v>36</v>
      </c>
      <c r="D47" s="296"/>
      <c r="E47" s="299"/>
      <c r="F47" s="426"/>
      <c r="G47" s="426">
        <v>0</v>
      </c>
      <c r="H47" s="427">
        <v>0</v>
      </c>
    </row>
    <row r="48" spans="1:9" s="6" customFormat="1" ht="14.25" customHeight="1">
      <c r="A48" s="287" t="s">
        <v>192</v>
      </c>
      <c r="B48" s="287"/>
      <c r="C48" s="290">
        <v>40</v>
      </c>
      <c r="D48" s="290"/>
      <c r="E48" s="495">
        <v>-1075000000</v>
      </c>
      <c r="F48" s="289">
        <v>-5259597194</v>
      </c>
      <c r="G48" s="289">
        <v>-3158897568</v>
      </c>
      <c r="H48" s="289">
        <v>-4008435522</v>
      </c>
    </row>
    <row r="49" spans="1:8" s="6" customFormat="1" ht="14.25" customHeight="1">
      <c r="A49" s="287" t="s">
        <v>193</v>
      </c>
      <c r="B49" s="287"/>
      <c r="C49" s="290">
        <v>50</v>
      </c>
      <c r="D49" s="290"/>
      <c r="E49" s="289">
        <v>3902125412</v>
      </c>
      <c r="F49" s="289">
        <v>366361686</v>
      </c>
      <c r="G49" s="289">
        <v>4193393134</v>
      </c>
      <c r="H49" s="289">
        <v>198307983</v>
      </c>
    </row>
    <row r="50" spans="1:8" s="6" customFormat="1" ht="14.25" customHeight="1">
      <c r="A50" s="287" t="s">
        <v>194</v>
      </c>
      <c r="B50" s="287"/>
      <c r="C50" s="290">
        <v>60</v>
      </c>
      <c r="D50" s="290"/>
      <c r="E50" s="289">
        <v>3955675963</v>
      </c>
      <c r="F50" s="289">
        <v>4476881331</v>
      </c>
      <c r="G50" s="289">
        <v>3664408241</v>
      </c>
      <c r="H50" s="430">
        <v>4644985051</v>
      </c>
    </row>
    <row r="51" spans="1:8" ht="14.25" customHeight="1">
      <c r="A51" s="344" t="s">
        <v>195</v>
      </c>
      <c r="B51" s="291"/>
      <c r="C51" s="296">
        <v>61</v>
      </c>
      <c r="D51" s="296"/>
      <c r="E51" s="299"/>
      <c r="F51" s="299"/>
      <c r="G51" s="299">
        <v>0</v>
      </c>
      <c r="H51" s="427">
        <v>-50017</v>
      </c>
    </row>
    <row r="52" spans="1:8" s="6" customFormat="1" ht="14.25" customHeight="1">
      <c r="A52" s="287" t="s">
        <v>196</v>
      </c>
      <c r="B52" s="287"/>
      <c r="C52" s="290">
        <v>70</v>
      </c>
      <c r="D52" s="290" t="s">
        <v>53</v>
      </c>
      <c r="E52" s="495">
        <v>7857801375</v>
      </c>
      <c r="F52" s="289">
        <v>4843243017</v>
      </c>
      <c r="G52" s="495">
        <v>7857801375</v>
      </c>
      <c r="H52" s="289">
        <v>4843243017</v>
      </c>
    </row>
    <row r="53" spans="1:8" ht="14.25" customHeight="1">
      <c r="A53" s="302"/>
      <c r="B53" s="302"/>
      <c r="C53" s="303"/>
      <c r="D53" s="303"/>
      <c r="E53" s="303"/>
      <c r="F53" s="428"/>
      <c r="G53" s="428"/>
      <c r="H53" s="428"/>
    </row>
    <row r="55" spans="1:8" s="44" customFormat="1" ht="15.75">
      <c r="A55" s="523" t="s">
        <v>550</v>
      </c>
      <c r="B55" s="523"/>
      <c r="C55" s="270"/>
      <c r="D55" s="270"/>
      <c r="E55" s="444"/>
      <c r="F55" s="350"/>
      <c r="G55" s="317" t="s">
        <v>512</v>
      </c>
      <c r="H55" s="350"/>
    </row>
    <row r="57" spans="1:8">
      <c r="E57" s="316"/>
    </row>
  </sheetData>
  <mergeCells count="8">
    <mergeCell ref="A55:B55"/>
    <mergeCell ref="A4:H4"/>
    <mergeCell ref="C2:H3"/>
    <mergeCell ref="C1:H1"/>
    <mergeCell ref="A9:B9"/>
    <mergeCell ref="A8:B8"/>
    <mergeCell ref="A6:H6"/>
    <mergeCell ref="A5:H5"/>
  </mergeCells>
  <phoneticPr fontId="46" type="noConversion"/>
  <pageMargins left="0.26" right="0.27" top="0.34" bottom="0.19" header="0.16" footer="0.16"/>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L37"/>
  <sheetViews>
    <sheetView showGridLines="0" topLeftCell="A9" workbookViewId="0">
      <selection activeCell="H10" sqref="H10:H27"/>
    </sheetView>
  </sheetViews>
  <sheetFormatPr defaultRowHeight="15"/>
  <cols>
    <col min="1" max="1" width="3" style="9" customWidth="1"/>
    <col min="2" max="2" width="45.28515625" style="9" customWidth="1"/>
    <col min="3" max="3" width="6.7109375" style="9" customWidth="1"/>
    <col min="4" max="4" width="9" style="9" customWidth="1"/>
    <col min="5" max="5" width="18.7109375" style="9" customWidth="1"/>
    <col min="6" max="6" width="19.28515625" style="9" customWidth="1"/>
    <col min="7" max="7" width="18.85546875" style="9" customWidth="1"/>
    <col min="8" max="8" width="17.7109375" style="9" customWidth="1"/>
    <col min="9" max="9" width="17.85546875" style="9" customWidth="1"/>
    <col min="10" max="10" width="16.42578125" style="9" customWidth="1"/>
    <col min="11" max="16384" width="9.140625" style="9"/>
  </cols>
  <sheetData>
    <row r="1" spans="1:12" s="1" customFormat="1">
      <c r="A1" s="70" t="s">
        <v>508</v>
      </c>
      <c r="D1" s="2"/>
      <c r="E1" s="441"/>
    </row>
    <row r="2" spans="1:12" s="7" customFormat="1" ht="16.5" customHeight="1">
      <c r="A2" s="73" t="s">
        <v>509</v>
      </c>
      <c r="B2" s="4"/>
      <c r="C2" s="533"/>
      <c r="D2" s="533"/>
      <c r="E2" s="533"/>
      <c r="G2" s="537" t="s">
        <v>54</v>
      </c>
      <c r="H2" s="537"/>
      <c r="I2" s="453"/>
      <c r="J2" s="453"/>
      <c r="K2" s="453"/>
      <c r="L2" s="453"/>
    </row>
    <row r="3" spans="1:12" s="7" customFormat="1">
      <c r="A3" s="3"/>
      <c r="B3" s="4"/>
      <c r="C3" s="533"/>
      <c r="D3" s="533"/>
      <c r="E3" s="533"/>
      <c r="F3" s="1"/>
      <c r="G3" s="537"/>
      <c r="H3" s="537"/>
      <c r="I3" s="453"/>
      <c r="J3" s="453"/>
      <c r="K3" s="453"/>
      <c r="L3" s="453"/>
    </row>
    <row r="4" spans="1:12" s="7" customFormat="1">
      <c r="A4" s="524" t="s">
        <v>149</v>
      </c>
      <c r="B4" s="524"/>
      <c r="C4" s="524"/>
      <c r="D4" s="524"/>
      <c r="E4" s="524"/>
      <c r="F4" s="524"/>
      <c r="G4" s="524"/>
      <c r="H4" s="524"/>
    </row>
    <row r="5" spans="1:12" s="7" customFormat="1">
      <c r="A5" s="530" t="s">
        <v>573</v>
      </c>
      <c r="B5" s="530"/>
      <c r="C5" s="530"/>
      <c r="D5" s="530"/>
      <c r="E5" s="530"/>
      <c r="F5" s="530"/>
      <c r="G5" s="530"/>
      <c r="H5" s="530"/>
    </row>
    <row r="6" spans="1:12" s="7" customFormat="1">
      <c r="A6" s="5"/>
      <c r="B6" s="5"/>
      <c r="C6" s="5"/>
      <c r="D6" s="5"/>
      <c r="E6" s="5"/>
      <c r="F6" s="482"/>
      <c r="G6" s="1"/>
    </row>
    <row r="7" spans="1:12" ht="15" hidden="1" customHeight="1">
      <c r="A7" s="13"/>
      <c r="C7" s="13"/>
    </row>
    <row r="8" spans="1:12" ht="30">
      <c r="A8" s="534" t="s">
        <v>142</v>
      </c>
      <c r="B8" s="535"/>
      <c r="C8" s="10" t="s">
        <v>57</v>
      </c>
      <c r="D8" s="10" t="s">
        <v>58</v>
      </c>
      <c r="E8" s="279" t="s">
        <v>559</v>
      </c>
      <c r="F8" s="279" t="s">
        <v>560</v>
      </c>
      <c r="G8" s="279" t="s">
        <v>557</v>
      </c>
      <c r="H8" s="279" t="s">
        <v>558</v>
      </c>
    </row>
    <row r="9" spans="1:12" ht="16.5" customHeight="1">
      <c r="A9" s="536">
        <v>1</v>
      </c>
      <c r="B9" s="536"/>
      <c r="C9" s="475">
        <v>2</v>
      </c>
      <c r="D9" s="475">
        <v>3</v>
      </c>
      <c r="E9" s="475"/>
      <c r="F9" s="476"/>
      <c r="G9" s="476"/>
      <c r="H9" s="476"/>
    </row>
    <row r="10" spans="1:12" s="14" customFormat="1" ht="16.5" customHeight="1">
      <c r="A10" s="445" t="s">
        <v>4</v>
      </c>
      <c r="B10" s="352" t="s">
        <v>150</v>
      </c>
      <c r="C10" s="353">
        <v>1</v>
      </c>
      <c r="D10" s="354" t="s">
        <v>431</v>
      </c>
      <c r="E10" s="479">
        <v>24088120112</v>
      </c>
      <c r="F10" s="315">
        <v>23851583397</v>
      </c>
      <c r="G10" s="446">
        <v>57895221013</v>
      </c>
      <c r="H10" s="340">
        <v>75282500374</v>
      </c>
      <c r="I10" s="430"/>
      <c r="J10" s="430"/>
    </row>
    <row r="11" spans="1:12" ht="16.5" customHeight="1">
      <c r="A11" s="445" t="s">
        <v>5</v>
      </c>
      <c r="B11" s="352" t="s">
        <v>151</v>
      </c>
      <c r="C11" s="356">
        <v>2</v>
      </c>
      <c r="D11" s="354" t="s">
        <v>432</v>
      </c>
      <c r="E11" s="480">
        <v>0</v>
      </c>
      <c r="F11" s="299">
        <v>0</v>
      </c>
      <c r="G11" s="447">
        <v>0</v>
      </c>
      <c r="H11" s="448">
        <v>0</v>
      </c>
      <c r="I11" s="430"/>
      <c r="J11" s="430"/>
    </row>
    <row r="12" spans="1:12" ht="16.5" customHeight="1">
      <c r="A12" s="445" t="s">
        <v>8</v>
      </c>
      <c r="B12" s="357" t="s">
        <v>152</v>
      </c>
      <c r="C12" s="358">
        <v>10</v>
      </c>
      <c r="D12" s="354" t="s">
        <v>433</v>
      </c>
      <c r="E12" s="480">
        <v>24088120112</v>
      </c>
      <c r="F12" s="299">
        <v>23851583397</v>
      </c>
      <c r="G12" s="447">
        <v>57895221013</v>
      </c>
      <c r="H12" s="343">
        <v>75282500374</v>
      </c>
      <c r="I12" s="430"/>
      <c r="J12" s="430"/>
    </row>
    <row r="13" spans="1:12" ht="16.5" customHeight="1">
      <c r="A13" s="445" t="s">
        <v>9</v>
      </c>
      <c r="B13" s="352" t="s">
        <v>153</v>
      </c>
      <c r="C13" s="359">
        <v>11</v>
      </c>
      <c r="D13" s="354" t="s">
        <v>434</v>
      </c>
      <c r="E13" s="480">
        <v>22627295896</v>
      </c>
      <c r="F13" s="299">
        <v>21701968208</v>
      </c>
      <c r="G13" s="447">
        <v>51806186016</v>
      </c>
      <c r="H13" s="448">
        <v>72393767450</v>
      </c>
      <c r="I13" s="430"/>
      <c r="J13" s="430"/>
    </row>
    <row r="14" spans="1:12" ht="16.5" customHeight="1">
      <c r="A14" s="445" t="s">
        <v>10</v>
      </c>
      <c r="B14" s="357" t="s">
        <v>154</v>
      </c>
      <c r="C14" s="358">
        <v>20</v>
      </c>
      <c r="D14" s="360"/>
      <c r="E14" s="480">
        <f>E12-E13</f>
        <v>1460824216</v>
      </c>
      <c r="F14" s="299">
        <v>2149615189</v>
      </c>
      <c r="G14" s="447">
        <f>G12-G13</f>
        <v>6089034997</v>
      </c>
      <c r="H14" s="448">
        <v>2888732924</v>
      </c>
      <c r="I14" s="430"/>
      <c r="J14" s="430"/>
    </row>
    <row r="15" spans="1:12" ht="16.5" customHeight="1">
      <c r="A15" s="445" t="s">
        <v>11</v>
      </c>
      <c r="B15" s="352" t="s">
        <v>155</v>
      </c>
      <c r="C15" s="359">
        <v>21</v>
      </c>
      <c r="D15" s="354" t="s">
        <v>435</v>
      </c>
      <c r="E15" s="480">
        <v>167850908</v>
      </c>
      <c r="F15" s="299">
        <v>607199205</v>
      </c>
      <c r="G15" s="447">
        <v>965232868</v>
      </c>
      <c r="H15" s="448">
        <v>1395143958</v>
      </c>
      <c r="I15" s="430"/>
      <c r="J15" s="430"/>
    </row>
    <row r="16" spans="1:12" ht="16.5" customHeight="1">
      <c r="A16" s="445" t="s">
        <v>16</v>
      </c>
      <c r="B16" s="352" t="s">
        <v>156</v>
      </c>
      <c r="C16" s="359">
        <v>22</v>
      </c>
      <c r="D16" s="354" t="s">
        <v>436</v>
      </c>
      <c r="E16" s="480">
        <v>0</v>
      </c>
      <c r="F16" s="299">
        <v>412412931</v>
      </c>
      <c r="G16" s="447">
        <v>96569659</v>
      </c>
      <c r="H16" s="448">
        <v>1485163358</v>
      </c>
      <c r="I16" s="430"/>
      <c r="J16" s="430"/>
    </row>
    <row r="17" spans="1:10" s="277" customFormat="1" ht="16.5" customHeight="1">
      <c r="A17" s="449" t="s">
        <v>15</v>
      </c>
      <c r="B17" s="361" t="s">
        <v>157</v>
      </c>
      <c r="C17" s="362">
        <v>23</v>
      </c>
      <c r="D17" s="363"/>
      <c r="E17" s="480">
        <v>0</v>
      </c>
      <c r="F17" s="364">
        <v>412412931</v>
      </c>
      <c r="G17" s="447">
        <v>63529112</v>
      </c>
      <c r="H17" s="450">
        <v>1376232247</v>
      </c>
      <c r="I17" s="430"/>
      <c r="J17" s="430"/>
    </row>
    <row r="18" spans="1:10" ht="16.5" customHeight="1">
      <c r="A18" s="445" t="s">
        <v>17</v>
      </c>
      <c r="B18" s="352" t="s">
        <v>158</v>
      </c>
      <c r="C18" s="359">
        <v>24</v>
      </c>
      <c r="D18" s="354" t="s">
        <v>437</v>
      </c>
      <c r="E18" s="480">
        <v>212911052</v>
      </c>
      <c r="F18" s="299">
        <v>446918632</v>
      </c>
      <c r="G18" s="447">
        <v>1311775702</v>
      </c>
      <c r="H18" s="448">
        <v>1264565089</v>
      </c>
      <c r="I18" s="430"/>
      <c r="J18" s="430"/>
    </row>
    <row r="19" spans="1:10" ht="16.5" customHeight="1">
      <c r="A19" s="445" t="s">
        <v>18</v>
      </c>
      <c r="B19" s="352" t="s">
        <v>159</v>
      </c>
      <c r="C19" s="359">
        <v>25</v>
      </c>
      <c r="D19" s="354" t="s">
        <v>438</v>
      </c>
      <c r="E19" s="480">
        <v>3002282536</v>
      </c>
      <c r="F19" s="299">
        <v>1117091743</v>
      </c>
      <c r="G19" s="447">
        <v>7614120147</v>
      </c>
      <c r="H19" s="448">
        <v>3721985067</v>
      </c>
      <c r="I19" s="430"/>
      <c r="J19" s="430"/>
    </row>
    <row r="20" spans="1:10" ht="16.5" customHeight="1">
      <c r="A20" s="445" t="s">
        <v>19</v>
      </c>
      <c r="B20" s="352" t="s">
        <v>160</v>
      </c>
      <c r="C20" s="358">
        <v>30</v>
      </c>
      <c r="D20" s="360"/>
      <c r="E20" s="480">
        <f>E15+E14-E16-E18-E19</f>
        <v>-1586518464</v>
      </c>
      <c r="F20" s="477">
        <v>780391088</v>
      </c>
      <c r="G20" s="480">
        <f>G15+G14-G16-G18-G19</f>
        <v>-1968197643</v>
      </c>
      <c r="H20" s="448">
        <v>-2187836632</v>
      </c>
      <c r="I20" s="430"/>
      <c r="J20" s="430"/>
    </row>
    <row r="21" spans="1:10" ht="16.5" customHeight="1">
      <c r="A21" s="445" t="s">
        <v>20</v>
      </c>
      <c r="B21" s="352" t="s">
        <v>161</v>
      </c>
      <c r="C21" s="359">
        <v>31</v>
      </c>
      <c r="D21" s="354" t="s">
        <v>439</v>
      </c>
      <c r="E21" s="480">
        <v>7310200000</v>
      </c>
      <c r="F21" s="299">
        <v>792000</v>
      </c>
      <c r="G21" s="447">
        <v>11029416753</v>
      </c>
      <c r="H21" s="448">
        <v>736551932</v>
      </c>
      <c r="I21" s="430"/>
      <c r="J21" s="430"/>
    </row>
    <row r="22" spans="1:10" ht="16.5" customHeight="1">
      <c r="A22" s="445" t="s">
        <v>21</v>
      </c>
      <c r="B22" s="352" t="s">
        <v>162</v>
      </c>
      <c r="C22" s="359">
        <v>32</v>
      </c>
      <c r="D22" s="354" t="s">
        <v>440</v>
      </c>
      <c r="E22" s="480">
        <v>3322032549</v>
      </c>
      <c r="F22" s="299"/>
      <c r="G22" s="447">
        <v>7001677509</v>
      </c>
      <c r="H22" s="448">
        <v>1141566</v>
      </c>
      <c r="I22" s="430"/>
      <c r="J22" s="430"/>
    </row>
    <row r="23" spans="1:10" ht="16.5" customHeight="1">
      <c r="A23" s="445" t="s">
        <v>22</v>
      </c>
      <c r="B23" s="352" t="s">
        <v>163</v>
      </c>
      <c r="C23" s="358">
        <v>40</v>
      </c>
      <c r="D23" s="360"/>
      <c r="E23" s="480">
        <f>E21-E22</f>
        <v>3988167451</v>
      </c>
      <c r="F23" s="299">
        <v>792000</v>
      </c>
      <c r="G23" s="480">
        <f>G21-G22</f>
        <v>4027739244</v>
      </c>
      <c r="H23" s="448">
        <v>735410366</v>
      </c>
      <c r="I23" s="430"/>
      <c r="J23" s="430"/>
    </row>
    <row r="24" spans="1:10" ht="16.5" customHeight="1">
      <c r="A24" s="445" t="s">
        <v>23</v>
      </c>
      <c r="B24" s="352" t="s">
        <v>164</v>
      </c>
      <c r="C24" s="358">
        <v>50</v>
      </c>
      <c r="D24" s="360"/>
      <c r="E24" s="480">
        <f>E23+E20</f>
        <v>2401648987</v>
      </c>
      <c r="F24" s="477">
        <v>781183088</v>
      </c>
      <c r="G24" s="447">
        <v>2059541601</v>
      </c>
      <c r="H24" s="448">
        <v>-1452426266</v>
      </c>
      <c r="I24" s="430"/>
      <c r="J24" s="430"/>
    </row>
    <row r="25" spans="1:10" ht="16.5" customHeight="1">
      <c r="A25" s="445" t="s">
        <v>24</v>
      </c>
      <c r="B25" s="352" t="s">
        <v>165</v>
      </c>
      <c r="C25" s="359">
        <v>51</v>
      </c>
      <c r="D25" s="354" t="s">
        <v>441</v>
      </c>
      <c r="E25" s="478">
        <v>994491863</v>
      </c>
      <c r="F25" s="477"/>
      <c r="G25" s="447">
        <v>994491863</v>
      </c>
      <c r="H25" s="451"/>
      <c r="I25" s="30"/>
      <c r="J25" s="430"/>
    </row>
    <row r="26" spans="1:10" ht="16.5" customHeight="1">
      <c r="A26" s="352" t="s">
        <v>25</v>
      </c>
      <c r="B26" s="352" t="s">
        <v>166</v>
      </c>
      <c r="C26" s="359">
        <v>52</v>
      </c>
      <c r="D26" s="354" t="s">
        <v>442</v>
      </c>
      <c r="E26" s="355"/>
      <c r="F26" s="477">
        <v>0</v>
      </c>
      <c r="G26" s="447">
        <v>0</v>
      </c>
      <c r="H26" s="451"/>
      <c r="I26" s="30"/>
      <c r="J26" s="430"/>
    </row>
    <row r="27" spans="1:10" s="14" customFormat="1" ht="16.5" customHeight="1">
      <c r="A27" s="352" t="s">
        <v>26</v>
      </c>
      <c r="B27" s="352" t="s">
        <v>167</v>
      </c>
      <c r="C27" s="358">
        <v>60</v>
      </c>
      <c r="D27" s="360"/>
      <c r="E27" s="481">
        <f>E24-E25</f>
        <v>1407157124</v>
      </c>
      <c r="F27" s="315">
        <v>781183088</v>
      </c>
      <c r="G27" s="481">
        <f>G24-G25</f>
        <v>1065049738</v>
      </c>
      <c r="H27" s="452">
        <v>-1452426266</v>
      </c>
      <c r="I27" s="430"/>
      <c r="J27" s="430"/>
    </row>
    <row r="28" spans="1:10" s="14" customFormat="1" ht="16.5" customHeight="1">
      <c r="A28" s="352" t="s">
        <v>27</v>
      </c>
      <c r="B28" s="352" t="s">
        <v>168</v>
      </c>
      <c r="C28" s="358">
        <v>70</v>
      </c>
      <c r="D28" s="354" t="s">
        <v>443</v>
      </c>
      <c r="E28" s="354"/>
      <c r="F28" s="365"/>
      <c r="G28" s="447"/>
      <c r="H28" s="352"/>
    </row>
    <row r="29" spans="1:10" ht="16.5" customHeight="1">
      <c r="A29" s="366"/>
      <c r="B29" s="366"/>
      <c r="C29" s="367"/>
      <c r="D29" s="368"/>
      <c r="E29" s="368"/>
      <c r="F29" s="368"/>
      <c r="G29" s="368"/>
      <c r="H29" s="368"/>
    </row>
    <row r="30" spans="1:10" ht="18" customHeight="1">
      <c r="A30" s="15" t="s">
        <v>169</v>
      </c>
      <c r="E30" s="377"/>
    </row>
    <row r="31" spans="1:10" ht="18" customHeight="1">
      <c r="A31" s="269" t="s">
        <v>510</v>
      </c>
      <c r="B31" s="270"/>
      <c r="C31" s="270" t="s">
        <v>511</v>
      </c>
      <c r="D31" s="270"/>
      <c r="E31" s="270"/>
      <c r="G31" s="532" t="s">
        <v>1</v>
      </c>
      <c r="H31" s="532"/>
    </row>
    <row r="32" spans="1:10" ht="18" customHeight="1">
      <c r="F32" s="30"/>
    </row>
    <row r="33" spans="6:6" ht="18" customHeight="1">
      <c r="F33" s="349"/>
    </row>
    <row r="34" spans="6:6" ht="18" customHeight="1"/>
    <row r="35" spans="6:6" ht="18" customHeight="1"/>
    <row r="36" spans="6:6" ht="18" customHeight="1"/>
    <row r="37" spans="6:6" ht="18" customHeight="1"/>
  </sheetData>
  <mergeCells count="7">
    <mergeCell ref="G31:H31"/>
    <mergeCell ref="C2:E3"/>
    <mergeCell ref="A8:B8"/>
    <mergeCell ref="A9:B9"/>
    <mergeCell ref="A4:H4"/>
    <mergeCell ref="A5:H5"/>
    <mergeCell ref="G2:H3"/>
  </mergeCells>
  <phoneticPr fontId="46" type="noConversion"/>
  <pageMargins left="0.32" right="0.21" top="0.63" bottom="0.59" header="0.63" footer="0.39"/>
  <pageSetup paperSize="9" orientation="landscape" horizontalDpi="800" verticalDpi="400" r:id="rId1"/>
  <headerFooter alignWithMargins="0"/>
  <drawing r:id="rId2"/>
</worksheet>
</file>

<file path=xl/worksheets/sheet4.xml><?xml version="1.0" encoding="utf-8"?>
<worksheet xmlns="http://schemas.openxmlformats.org/spreadsheetml/2006/main" xmlns:r="http://schemas.openxmlformats.org/officeDocument/2006/relationships">
  <dimension ref="A1:L743"/>
  <sheetViews>
    <sheetView topLeftCell="A610" workbookViewId="0">
      <selection activeCell="C340" sqref="C340"/>
    </sheetView>
  </sheetViews>
  <sheetFormatPr defaultRowHeight="17.100000000000001" customHeight="1" outlineLevelRow="1"/>
  <cols>
    <col min="1" max="1" width="3" style="144" customWidth="1"/>
    <col min="2" max="2" width="44.28515625" style="7" customWidth="1"/>
    <col min="3" max="3" width="18.5703125" style="59" customWidth="1"/>
    <col min="4" max="4" width="6.5703125" style="59" customWidth="1"/>
    <col min="5" max="5" width="17.42578125" style="59" customWidth="1"/>
    <col min="6" max="6" width="24.28515625" style="4" customWidth="1"/>
    <col min="7" max="8" width="15.85546875" style="4" customWidth="1"/>
    <col min="9" max="9" width="16.85546875" style="7" customWidth="1"/>
    <col min="10" max="10" width="16.7109375" style="7" bestFit="1" customWidth="1"/>
    <col min="11" max="11" width="15.5703125" style="7" bestFit="1" customWidth="1"/>
    <col min="12" max="12" width="14.42578125" style="7" bestFit="1" customWidth="1"/>
    <col min="13" max="16384" width="9.140625" style="7"/>
  </cols>
  <sheetData>
    <row r="1" spans="1:9" ht="17.100000000000001" customHeight="1">
      <c r="A1" s="142"/>
      <c r="B1" s="142"/>
      <c r="C1" s="142"/>
      <c r="D1" s="142"/>
      <c r="E1" s="142"/>
      <c r="F1" s="386"/>
      <c r="G1" s="386"/>
      <c r="H1" s="386"/>
    </row>
    <row r="2" spans="1:9" ht="17.100000000000001" customHeight="1">
      <c r="A2" s="144" t="s">
        <v>499</v>
      </c>
      <c r="B2" s="145"/>
    </row>
    <row r="3" spans="1:9" ht="17.100000000000001" customHeight="1">
      <c r="A3" s="144" t="s">
        <v>500</v>
      </c>
      <c r="B3" s="145"/>
    </row>
    <row r="4" spans="1:9" ht="17.100000000000001" customHeight="1">
      <c r="B4" s="145"/>
    </row>
    <row r="5" spans="1:9" ht="17.100000000000001" customHeight="1">
      <c r="B5" s="145"/>
    </row>
    <row r="6" spans="1:9" ht="17.100000000000001" customHeight="1">
      <c r="A6" s="539" t="s">
        <v>501</v>
      </c>
      <c r="B6" s="539"/>
      <c r="C6" s="539"/>
      <c r="D6" s="539"/>
      <c r="E6" s="539"/>
      <c r="F6" s="387"/>
      <c r="G6" s="387"/>
      <c r="H6" s="387"/>
    </row>
    <row r="7" spans="1:9" ht="17.100000000000001" customHeight="1">
      <c r="A7" s="539" t="s">
        <v>551</v>
      </c>
      <c r="B7" s="539"/>
      <c r="C7" s="539"/>
      <c r="D7" s="539"/>
      <c r="E7" s="539"/>
      <c r="F7" s="540"/>
      <c r="G7" s="540"/>
      <c r="H7" s="540"/>
    </row>
    <row r="8" spans="1:9" ht="17.100000000000001" hidden="1" customHeight="1">
      <c r="B8" s="145"/>
    </row>
    <row r="9" spans="1:9" ht="17.100000000000001" customHeight="1">
      <c r="B9" s="145"/>
    </row>
    <row r="10" spans="1:9" ht="17.100000000000001" customHeight="1">
      <c r="A10" s="144">
        <v>1</v>
      </c>
      <c r="B10" s="145" t="s">
        <v>337</v>
      </c>
    </row>
    <row r="11" spans="1:9" ht="17.100000000000001" customHeight="1">
      <c r="C11" s="141" t="s">
        <v>574</v>
      </c>
      <c r="D11" s="40"/>
      <c r="E11" s="141" t="s">
        <v>533</v>
      </c>
      <c r="F11" s="388"/>
      <c r="G11" s="388"/>
      <c r="H11" s="388"/>
    </row>
    <row r="12" spans="1:9" ht="15">
      <c r="C12" s="34" t="s">
        <v>28</v>
      </c>
      <c r="D12" s="32"/>
      <c r="E12" s="37" t="s">
        <v>28</v>
      </c>
      <c r="F12" s="38"/>
      <c r="G12" s="38"/>
      <c r="H12" s="38"/>
    </row>
    <row r="13" spans="1:9" ht="15">
      <c r="C13" s="34"/>
      <c r="D13" s="32"/>
      <c r="E13" s="34"/>
      <c r="F13" s="38"/>
      <c r="G13" s="38"/>
      <c r="H13" s="38"/>
    </row>
    <row r="14" spans="1:9" s="26" customFormat="1" ht="17.100000000000001" customHeight="1">
      <c r="A14" s="150"/>
      <c r="B14" s="47" t="s">
        <v>212</v>
      </c>
      <c r="C14" s="468">
        <f>20457604+227165221</f>
        <v>247622825</v>
      </c>
      <c r="D14" s="54"/>
      <c r="E14" s="415">
        <f>20918337+56244067</f>
        <v>77162404</v>
      </c>
      <c r="F14" s="373"/>
      <c r="G14" s="373"/>
      <c r="H14" s="373"/>
    </row>
    <row r="15" spans="1:9" s="26" customFormat="1" ht="17.100000000000001" customHeight="1">
      <c r="A15" s="150"/>
      <c r="B15" s="47" t="s">
        <v>213</v>
      </c>
      <c r="C15" s="373">
        <f>C16+SUM(C19:C27)</f>
        <v>3610178550</v>
      </c>
      <c r="D15" s="54"/>
      <c r="E15" s="373">
        <f>E16+SUM(E19:E27)</f>
        <v>3587245837</v>
      </c>
      <c r="F15" s="373"/>
      <c r="G15" s="373"/>
      <c r="H15" s="373"/>
      <c r="I15" s="320"/>
    </row>
    <row r="16" spans="1:9" ht="17.100000000000001" customHeight="1" outlineLevel="1">
      <c r="A16" s="152"/>
      <c r="B16" s="29" t="s">
        <v>480</v>
      </c>
      <c r="C16" s="499">
        <f>C17+C18</f>
        <v>44243608</v>
      </c>
      <c r="D16" s="500"/>
      <c r="E16" s="501">
        <f>E17+E18</f>
        <v>198999517</v>
      </c>
      <c r="F16" s="267"/>
      <c r="G16" s="154"/>
      <c r="H16" s="154"/>
      <c r="I16" s="322"/>
    </row>
    <row r="17" spans="1:9" s="25" customFormat="1" ht="17.100000000000001" customHeight="1" outlineLevel="1">
      <c r="A17" s="156"/>
      <c r="B17" s="31" t="s">
        <v>481</v>
      </c>
      <c r="C17" s="502">
        <v>23930138</v>
      </c>
      <c r="D17" s="500"/>
      <c r="E17" s="500">
        <v>181361047</v>
      </c>
      <c r="F17" s="496"/>
      <c r="G17" s="497"/>
      <c r="H17" s="497"/>
      <c r="I17" s="498"/>
    </row>
    <row r="18" spans="1:9" s="25" customFormat="1" ht="17.100000000000001" customHeight="1" outlineLevel="1">
      <c r="A18" s="156"/>
      <c r="B18" s="31" t="s">
        <v>482</v>
      </c>
      <c r="C18" s="502">
        <v>20313470</v>
      </c>
      <c r="D18" s="500"/>
      <c r="E18" s="500">
        <v>17638470</v>
      </c>
      <c r="F18" s="496"/>
      <c r="G18" s="497"/>
      <c r="H18" s="497"/>
      <c r="I18" s="497"/>
    </row>
    <row r="19" spans="1:9" ht="17.100000000000001" customHeight="1" outlineLevel="1">
      <c r="A19" s="152"/>
      <c r="B19" s="29" t="s">
        <v>483</v>
      </c>
      <c r="C19" s="503">
        <f>145165443+49154</f>
        <v>145214597</v>
      </c>
      <c r="D19" s="500"/>
      <c r="E19" s="501">
        <f>15332467+48658+496</f>
        <v>15381621</v>
      </c>
      <c r="F19" s="267"/>
      <c r="G19" s="154"/>
      <c r="H19" s="154"/>
      <c r="I19" s="322"/>
    </row>
    <row r="20" spans="1:9" ht="17.100000000000001" customHeight="1" outlineLevel="1">
      <c r="A20" s="152"/>
      <c r="B20" s="29" t="s">
        <v>484</v>
      </c>
      <c r="C20" s="503">
        <v>1735338946</v>
      </c>
      <c r="D20" s="500"/>
      <c r="E20" s="501">
        <v>1884540752</v>
      </c>
      <c r="F20" s="267"/>
      <c r="G20" s="154"/>
      <c r="H20" s="154"/>
      <c r="I20" s="322"/>
    </row>
    <row r="21" spans="1:9" ht="17.100000000000001" hidden="1" customHeight="1" outlineLevel="1">
      <c r="A21" s="152"/>
      <c r="B21" s="29" t="s">
        <v>485</v>
      </c>
      <c r="C21" s="499"/>
      <c r="D21" s="500"/>
      <c r="E21" s="501"/>
      <c r="F21" s="267"/>
      <c r="G21" s="154">
        <v>0</v>
      </c>
      <c r="H21" s="154"/>
      <c r="I21" s="154"/>
    </row>
    <row r="22" spans="1:9" ht="17.100000000000001" customHeight="1" outlineLevel="1">
      <c r="A22" s="152"/>
      <c r="B22" s="29" t="s">
        <v>571</v>
      </c>
      <c r="C22" s="499">
        <v>92840987</v>
      </c>
      <c r="D22" s="500"/>
      <c r="E22" s="501"/>
      <c r="F22" s="483"/>
      <c r="G22" s="154"/>
      <c r="H22" s="154"/>
      <c r="I22" s="322"/>
    </row>
    <row r="23" spans="1:9" ht="17.100000000000001" customHeight="1" outlineLevel="1">
      <c r="A23" s="152"/>
      <c r="B23" s="29" t="s">
        <v>486</v>
      </c>
      <c r="C23" s="503">
        <v>2107065</v>
      </c>
      <c r="D23" s="501"/>
      <c r="E23" s="501">
        <v>2107065</v>
      </c>
      <c r="F23" s="483"/>
      <c r="G23" s="154"/>
      <c r="H23" s="154"/>
      <c r="I23" s="154"/>
    </row>
    <row r="24" spans="1:9" ht="17.100000000000001" customHeight="1" outlineLevel="1">
      <c r="A24" s="152"/>
      <c r="B24" s="29" t="s">
        <v>487</v>
      </c>
      <c r="C24" s="503">
        <f>3478333</f>
        <v>3478333</v>
      </c>
      <c r="D24" s="501"/>
      <c r="E24" s="501">
        <v>803789085</v>
      </c>
      <c r="F24" s="267"/>
      <c r="G24" s="154"/>
      <c r="H24" s="154"/>
      <c r="I24" s="322"/>
    </row>
    <row r="25" spans="1:9" ht="17.100000000000001" hidden="1" customHeight="1" outlineLevel="1">
      <c r="A25" s="152"/>
      <c r="B25" s="29" t="s">
        <v>488</v>
      </c>
      <c r="C25" s="499"/>
      <c r="D25" s="500"/>
      <c r="E25" s="501"/>
      <c r="F25" s="267"/>
      <c r="G25" s="154"/>
      <c r="H25" s="321"/>
      <c r="I25" s="322"/>
    </row>
    <row r="26" spans="1:9" ht="17.100000000000001" customHeight="1" outlineLevel="1">
      <c r="A26" s="152"/>
      <c r="B26" s="29" t="s">
        <v>489</v>
      </c>
      <c r="C26" s="503">
        <v>560467500</v>
      </c>
      <c r="D26" s="500"/>
      <c r="E26" s="501">
        <v>477511801</v>
      </c>
      <c r="F26" s="267"/>
      <c r="G26" s="154"/>
      <c r="H26" s="321"/>
      <c r="I26" s="322"/>
    </row>
    <row r="27" spans="1:9" ht="17.100000000000001" customHeight="1" outlineLevel="1">
      <c r="A27" s="150"/>
      <c r="B27" s="29" t="s">
        <v>523</v>
      </c>
      <c r="C27" s="509">
        <f>1024390672+2096842</f>
        <v>1026487514</v>
      </c>
      <c r="D27" s="500"/>
      <c r="E27" s="379">
        <f>202822574+2072121+21301</f>
        <v>204915996</v>
      </c>
      <c r="F27" s="267"/>
      <c r="G27" s="321"/>
      <c r="H27" s="321"/>
      <c r="I27" s="322"/>
    </row>
    <row r="28" spans="1:9" ht="17.100000000000001" customHeight="1" outlineLevel="1">
      <c r="A28" s="150"/>
      <c r="B28" s="28" t="s">
        <v>62</v>
      </c>
      <c r="C28" s="484">
        <v>4000000000</v>
      </c>
      <c r="D28" s="43"/>
      <c r="E28" s="153"/>
      <c r="F28" s="267"/>
      <c r="G28" s="321"/>
      <c r="H28" s="321"/>
      <c r="I28" s="322"/>
    </row>
    <row r="29" spans="1:9" ht="17.100000000000001" hidden="1" customHeight="1" outlineLevel="1">
      <c r="A29" s="150"/>
      <c r="B29" s="473"/>
      <c r="C29" s="38"/>
      <c r="D29" s="32"/>
      <c r="E29" s="32"/>
      <c r="F29" s="267"/>
      <c r="G29" s="38"/>
      <c r="H29" s="38"/>
      <c r="I29" s="154"/>
    </row>
    <row r="30" spans="1:9" s="25" customFormat="1" ht="17.100000000000001" customHeight="1" outlineLevel="1" thickBot="1">
      <c r="A30" s="159"/>
      <c r="B30" s="6" t="s">
        <v>214</v>
      </c>
      <c r="C30" s="372">
        <f>C15+C14+C28</f>
        <v>7857801375</v>
      </c>
      <c r="D30" s="42"/>
      <c r="E30" s="36">
        <f>E14+E15</f>
        <v>3664408241</v>
      </c>
      <c r="F30" s="323"/>
      <c r="G30" s="323"/>
      <c r="H30" s="323"/>
      <c r="I30" s="157"/>
    </row>
    <row r="31" spans="1:9" s="25" customFormat="1" ht="17.100000000000001" customHeight="1" outlineLevel="1" thickTop="1">
      <c r="A31" s="159"/>
      <c r="B31" s="311"/>
      <c r="C31" s="266"/>
      <c r="D31" s="157"/>
      <c r="E31" s="252"/>
      <c r="F31" s="253"/>
      <c r="G31" s="253"/>
      <c r="H31" s="253"/>
      <c r="I31" s="157"/>
    </row>
    <row r="32" spans="1:9" ht="17.100000000000001" hidden="1" customHeight="1">
      <c r="E32" s="24"/>
    </row>
    <row r="33" spans="1:5" ht="17.100000000000001" customHeight="1">
      <c r="A33" s="144">
        <v>2</v>
      </c>
      <c r="B33" s="145" t="s">
        <v>215</v>
      </c>
    </row>
    <row r="34" spans="1:5" ht="17.100000000000001" customHeight="1">
      <c r="C34" s="141" t="s">
        <v>574</v>
      </c>
      <c r="D34" s="40"/>
      <c r="E34" s="141" t="s">
        <v>533</v>
      </c>
    </row>
    <row r="35" spans="1:5" ht="17.100000000000001" customHeight="1">
      <c r="C35" s="148" t="s">
        <v>28</v>
      </c>
      <c r="E35" s="148" t="s">
        <v>28</v>
      </c>
    </row>
    <row r="36" spans="1:5" ht="17.100000000000001" hidden="1" customHeight="1">
      <c r="B36" s="7" t="s">
        <v>407</v>
      </c>
      <c r="C36" s="58">
        <v>0</v>
      </c>
      <c r="E36" s="149">
        <v>0</v>
      </c>
    </row>
    <row r="37" spans="1:5" ht="17.100000000000001" hidden="1" customHeight="1" outlineLevel="1">
      <c r="B37" s="7" t="s">
        <v>216</v>
      </c>
    </row>
    <row r="38" spans="1:5" ht="17.100000000000001" hidden="1" customHeight="1" outlineLevel="1">
      <c r="B38" s="7" t="s">
        <v>408</v>
      </c>
    </row>
    <row r="39" spans="1:5" ht="17.100000000000001" customHeight="1" outlineLevel="1">
      <c r="B39" s="25" t="s">
        <v>515</v>
      </c>
      <c r="C39" s="416"/>
      <c r="E39" s="416">
        <f>6556979233</f>
        <v>6556979233</v>
      </c>
    </row>
    <row r="40" spans="1:5" ht="17.100000000000001" customHeight="1" outlineLevel="1">
      <c r="B40" s="25" t="s">
        <v>516</v>
      </c>
      <c r="C40" s="100">
        <v>175520000</v>
      </c>
      <c r="E40" s="416">
        <v>510000000</v>
      </c>
    </row>
    <row r="41" spans="1:5" ht="17.100000000000001" customHeight="1">
      <c r="B41" s="25"/>
    </row>
    <row r="42" spans="1:5" ht="17.100000000000001" customHeight="1" thickBot="1">
      <c r="B42" s="6" t="s">
        <v>214</v>
      </c>
      <c r="C42" s="160">
        <f>SUM(C36:C40)</f>
        <v>175520000</v>
      </c>
      <c r="D42" s="163"/>
      <c r="E42" s="160">
        <f>SUM(E39:E41)</f>
        <v>7066979233</v>
      </c>
    </row>
    <row r="43" spans="1:5" ht="17.100000000000001" customHeight="1" thickTop="1">
      <c r="C43" s="198"/>
      <c r="D43" s="162"/>
      <c r="E43" s="162"/>
    </row>
    <row r="44" spans="1:5" ht="17.100000000000001" hidden="1" customHeight="1"/>
    <row r="45" spans="1:5" ht="17.100000000000001" hidden="1" customHeight="1" outlineLevel="1">
      <c r="A45" s="144">
        <v>3</v>
      </c>
      <c r="B45" s="145" t="s">
        <v>375</v>
      </c>
    </row>
    <row r="46" spans="1:5" ht="17.100000000000001" hidden="1" customHeight="1" outlineLevel="1"/>
    <row r="47" spans="1:5" ht="17.100000000000001" hidden="1" customHeight="1" outlineLevel="1">
      <c r="C47" s="146" t="s">
        <v>492</v>
      </c>
      <c r="D47" s="147"/>
      <c r="E47" s="146" t="s">
        <v>502</v>
      </c>
    </row>
    <row r="48" spans="1:5" ht="15" hidden="1" outlineLevel="1">
      <c r="C48" s="148" t="s">
        <v>28</v>
      </c>
      <c r="E48" s="148" t="s">
        <v>28</v>
      </c>
    </row>
    <row r="49" spans="1:6" ht="15" hidden="1" outlineLevel="1">
      <c r="C49" s="149"/>
      <c r="E49" s="149"/>
    </row>
    <row r="50" spans="1:6" ht="17.100000000000001" hidden="1" customHeight="1" outlineLevel="1">
      <c r="B50" s="7" t="s">
        <v>376</v>
      </c>
    </row>
    <row r="51" spans="1:6" ht="17.100000000000001" hidden="1" customHeight="1" outlineLevel="1">
      <c r="B51" s="7" t="s">
        <v>377</v>
      </c>
    </row>
    <row r="52" spans="1:6" ht="17.100000000000001" hidden="1" customHeight="1" outlineLevel="1"/>
    <row r="53" spans="1:6" ht="17.100000000000001" hidden="1" customHeight="1" outlineLevel="1" thickBot="1">
      <c r="B53" s="6" t="s">
        <v>214</v>
      </c>
      <c r="C53" s="160">
        <f>SUM(C50:C51)</f>
        <v>0</v>
      </c>
      <c r="D53" s="163"/>
      <c r="E53" s="160">
        <f>SUM(E50:E51)</f>
        <v>0</v>
      </c>
    </row>
    <row r="54" spans="1:6" ht="17.100000000000001" customHeight="1" collapsed="1">
      <c r="A54" s="144">
        <v>3</v>
      </c>
      <c r="B54" s="17" t="s">
        <v>217</v>
      </c>
      <c r="C54" s="62"/>
    </row>
    <row r="55" spans="1:6" ht="17.100000000000001" customHeight="1">
      <c r="C55" s="141" t="s">
        <v>574</v>
      </c>
      <c r="D55" s="40"/>
      <c r="E55" s="141" t="s">
        <v>533</v>
      </c>
    </row>
    <row r="56" spans="1:6" ht="17.100000000000001" customHeight="1">
      <c r="C56" s="37" t="s">
        <v>28</v>
      </c>
      <c r="D56" s="32"/>
      <c r="E56" s="37" t="s">
        <v>28</v>
      </c>
    </row>
    <row r="58" spans="1:6" ht="17.100000000000001" customHeight="1">
      <c r="B58" s="45" t="s">
        <v>218</v>
      </c>
      <c r="C58" s="373">
        <f>SUM(C59:C63)</f>
        <v>11461920847</v>
      </c>
      <c r="D58" s="32"/>
      <c r="E58" s="54">
        <f>SUM(E59:E63)</f>
        <v>5576732389</v>
      </c>
    </row>
    <row r="59" spans="1:6" ht="17.100000000000001" customHeight="1">
      <c r="B59" s="41" t="s">
        <v>528</v>
      </c>
      <c r="C59" s="379">
        <v>9927253486</v>
      </c>
      <c r="D59" s="43"/>
      <c r="E59" s="312">
        <f>5522282460+53149929</f>
        <v>5575432389</v>
      </c>
      <c r="F59" s="154"/>
    </row>
    <row r="60" spans="1:6" ht="17.100000000000001" customHeight="1">
      <c r="B60" s="41" t="s">
        <v>561</v>
      </c>
      <c r="C60" s="379">
        <f>658003000-C40</f>
        <v>482483000</v>
      </c>
      <c r="D60" s="43"/>
      <c r="E60" s="312"/>
      <c r="F60" s="154"/>
    </row>
    <row r="61" spans="1:6" ht="17.100000000000001" customHeight="1">
      <c r="B61" s="41" t="s">
        <v>562</v>
      </c>
      <c r="C61" s="379">
        <f>90000000+86400000</f>
        <v>176400000</v>
      </c>
      <c r="D61" s="43"/>
      <c r="E61" s="312"/>
      <c r="F61" s="154"/>
    </row>
    <row r="62" spans="1:6" ht="17.100000000000001" customHeight="1">
      <c r="B62" s="41" t="s">
        <v>218</v>
      </c>
      <c r="C62" s="379">
        <v>875196361</v>
      </c>
      <c r="D62" s="43"/>
      <c r="E62" s="312"/>
      <c r="F62" s="154"/>
    </row>
    <row r="63" spans="1:6" ht="17.100000000000001" customHeight="1">
      <c r="B63" s="41" t="s">
        <v>453</v>
      </c>
      <c r="C63" s="309">
        <v>588000</v>
      </c>
      <c r="D63" s="43"/>
      <c r="E63" s="43">
        <v>1300000</v>
      </c>
    </row>
    <row r="65" spans="1:8" ht="17.100000000000001" customHeight="1" thickBot="1">
      <c r="B65" s="6" t="s">
        <v>214</v>
      </c>
      <c r="C65" s="160">
        <f>C58</f>
        <v>11461920847</v>
      </c>
      <c r="D65" s="163"/>
      <c r="E65" s="160">
        <f>E58</f>
        <v>5576732389</v>
      </c>
    </row>
    <row r="66" spans="1:8" ht="17.100000000000001" customHeight="1" thickTop="1">
      <c r="C66" s="162"/>
      <c r="D66" s="162"/>
      <c r="E66" s="162"/>
    </row>
    <row r="67" spans="1:8" ht="17.100000000000001" hidden="1" customHeight="1">
      <c r="B67" s="209"/>
    </row>
    <row r="68" spans="1:8" ht="17.100000000000001" customHeight="1">
      <c r="A68" s="144">
        <v>4</v>
      </c>
      <c r="B68" s="17" t="s">
        <v>219</v>
      </c>
    </row>
    <row r="69" spans="1:8" ht="17.100000000000001" customHeight="1">
      <c r="C69" s="141" t="s">
        <v>574</v>
      </c>
      <c r="D69" s="40"/>
      <c r="E69" s="141" t="s">
        <v>533</v>
      </c>
    </row>
    <row r="70" spans="1:8" ht="17.100000000000001" customHeight="1">
      <c r="C70" s="37" t="s">
        <v>28</v>
      </c>
      <c r="D70" s="32"/>
      <c r="E70" s="37" t="s">
        <v>28</v>
      </c>
    </row>
    <row r="71" spans="1:8" ht="17.100000000000001" customHeight="1">
      <c r="B71" s="55"/>
      <c r="C71" s="34"/>
      <c r="D71" s="32"/>
      <c r="E71" s="34"/>
    </row>
    <row r="72" spans="1:8" ht="17.100000000000001" customHeight="1">
      <c r="B72" s="55"/>
      <c r="C72" s="373"/>
      <c r="D72" s="54"/>
      <c r="E72" s="54"/>
    </row>
    <row r="73" spans="1:8" ht="17.100000000000001" customHeight="1">
      <c r="B73" s="27" t="s">
        <v>454</v>
      </c>
      <c r="C73" s="379">
        <f>3973804613+1922201256+292144105</f>
        <v>6188149974</v>
      </c>
      <c r="D73" s="32"/>
      <c r="E73" s="56">
        <f>4973511011</f>
        <v>4973511011</v>
      </c>
      <c r="F73" s="215"/>
    </row>
    <row r="74" spans="1:8" ht="17.100000000000001" customHeight="1">
      <c r="B74" s="52" t="s">
        <v>527</v>
      </c>
      <c r="C74" s="379">
        <v>1481387945</v>
      </c>
      <c r="D74" s="32"/>
      <c r="E74" s="304">
        <v>641874690</v>
      </c>
      <c r="F74" s="215"/>
    </row>
    <row r="75" spans="1:8" ht="17.100000000000001" customHeight="1">
      <c r="B75" s="52" t="s">
        <v>455</v>
      </c>
      <c r="C75" s="379">
        <f>1927515741+123938863+300000000</f>
        <v>2351454604</v>
      </c>
      <c r="D75" s="32"/>
      <c r="E75" s="304">
        <v>10544943494</v>
      </c>
      <c r="F75" s="215"/>
    </row>
    <row r="76" spans="1:8" ht="17.100000000000001" customHeight="1">
      <c r="B76" s="52" t="s">
        <v>542</v>
      </c>
      <c r="C76" s="379">
        <v>152525810</v>
      </c>
      <c r="D76" s="32"/>
      <c r="E76" s="304"/>
    </row>
    <row r="77" spans="1:8" ht="17.100000000000001" customHeight="1" thickBot="1">
      <c r="B77" s="6" t="s">
        <v>214</v>
      </c>
      <c r="C77" s="160">
        <f>C75+C73+C74+C76</f>
        <v>10173518333</v>
      </c>
      <c r="D77" s="163"/>
      <c r="E77" s="160">
        <f>E75+E73+E74</f>
        <v>16160329195</v>
      </c>
    </row>
    <row r="78" spans="1:8" ht="17.100000000000001" customHeight="1" thickTop="1">
      <c r="C78" s="162"/>
      <c r="D78" s="162"/>
      <c r="E78" s="162"/>
    </row>
    <row r="79" spans="1:8" ht="17.100000000000001" hidden="1" customHeight="1">
      <c r="A79" s="144">
        <v>5</v>
      </c>
      <c r="B79" s="145" t="s">
        <v>400</v>
      </c>
    </row>
    <row r="80" spans="1:8" ht="30.75" hidden="1" customHeight="1">
      <c r="A80" s="166"/>
      <c r="B80" s="22"/>
      <c r="C80" s="319" t="s">
        <v>530</v>
      </c>
      <c r="D80" s="167"/>
      <c r="E80" s="141" t="s">
        <v>525</v>
      </c>
      <c r="F80" s="389"/>
      <c r="G80" s="389"/>
      <c r="H80" s="389"/>
    </row>
    <row r="81" spans="1:8" ht="17.100000000000001" hidden="1" customHeight="1" thickBot="1">
      <c r="C81" s="149"/>
      <c r="D81" s="149"/>
      <c r="E81" s="149"/>
      <c r="F81" s="149"/>
      <c r="G81" s="149"/>
      <c r="H81" s="149"/>
    </row>
    <row r="82" spans="1:8" ht="17.100000000000001" hidden="1" customHeight="1" thickTop="1">
      <c r="B82" s="7" t="s">
        <v>503</v>
      </c>
      <c r="C82" s="168"/>
      <c r="E82" s="168"/>
      <c r="F82" s="168"/>
      <c r="G82" s="62"/>
      <c r="H82" s="62"/>
    </row>
    <row r="83" spans="1:8" ht="17.100000000000001" hidden="1" customHeight="1">
      <c r="F83" s="62"/>
      <c r="G83" s="62"/>
      <c r="H83" s="62"/>
    </row>
    <row r="84" spans="1:8" ht="17.100000000000001" hidden="1" customHeight="1">
      <c r="B84" s="6" t="s">
        <v>214</v>
      </c>
      <c r="C84" s="160">
        <f>SUM(C82:C82)</f>
        <v>0</v>
      </c>
      <c r="D84" s="160"/>
      <c r="E84" s="160">
        <f>SUM(E82:E82)</f>
        <v>0</v>
      </c>
      <c r="F84" s="176"/>
      <c r="G84" s="176"/>
      <c r="H84" s="176"/>
    </row>
    <row r="85" spans="1:8" ht="17.100000000000001" hidden="1" customHeight="1">
      <c r="E85" s="305" t="b">
        <f>E84=[7]CDKT!J36</f>
        <v>1</v>
      </c>
    </row>
    <row r="86" spans="1:8" ht="17.100000000000001" hidden="1" customHeight="1"/>
    <row r="87" spans="1:8" ht="17.100000000000001" hidden="1" customHeight="1">
      <c r="A87" s="144">
        <v>5</v>
      </c>
      <c r="B87" s="17" t="s">
        <v>220</v>
      </c>
    </row>
    <row r="88" spans="1:8" ht="17.100000000000001" hidden="1" customHeight="1">
      <c r="C88" s="319" t="s">
        <v>530</v>
      </c>
      <c r="D88" s="40"/>
      <c r="E88" s="141" t="s">
        <v>525</v>
      </c>
    </row>
    <row r="89" spans="1:8" ht="17.100000000000001" hidden="1" customHeight="1">
      <c r="C89" s="148" t="s">
        <v>28</v>
      </c>
      <c r="E89" s="148" t="s">
        <v>28</v>
      </c>
    </row>
    <row r="90" spans="1:8" ht="17.100000000000001" hidden="1" customHeight="1">
      <c r="B90" s="164" t="s">
        <v>221</v>
      </c>
    </row>
    <row r="91" spans="1:8" ht="17.100000000000001" hidden="1" customHeight="1">
      <c r="B91" s="164" t="s">
        <v>222</v>
      </c>
      <c r="C91" s="59">
        <v>0</v>
      </c>
    </row>
    <row r="92" spans="1:8" s="16" customFormat="1" ht="17.100000000000001" hidden="1" customHeight="1" thickBot="1">
      <c r="A92" s="165"/>
      <c r="B92" s="169" t="s">
        <v>223</v>
      </c>
      <c r="C92" s="153"/>
      <c r="D92" s="170"/>
      <c r="E92" s="58">
        <v>0</v>
      </c>
      <c r="F92" s="390"/>
      <c r="G92" s="390"/>
      <c r="H92" s="390"/>
    </row>
    <row r="93" spans="1:8" s="16" customFormat="1" ht="17.100000000000001" hidden="1" customHeight="1" thickTop="1">
      <c r="A93" s="165"/>
      <c r="B93" s="169" t="s">
        <v>224</v>
      </c>
      <c r="C93" s="153"/>
      <c r="D93" s="170"/>
      <c r="E93" s="224"/>
      <c r="F93" s="390"/>
      <c r="G93" s="390"/>
      <c r="H93" s="390"/>
    </row>
    <row r="94" spans="1:8" s="16" customFormat="1" ht="17.100000000000001" hidden="1" customHeight="1">
      <c r="A94" s="165"/>
      <c r="B94" s="164" t="s">
        <v>225</v>
      </c>
      <c r="C94" s="171"/>
      <c r="D94" s="172"/>
      <c r="E94" s="171"/>
      <c r="F94" s="390"/>
      <c r="G94" s="390"/>
      <c r="H94" s="390"/>
    </row>
    <row r="95" spans="1:8" ht="17.100000000000001" hidden="1" customHeight="1">
      <c r="B95" s="6" t="s">
        <v>214</v>
      </c>
      <c r="C95" s="160">
        <f>SUM(C90:C94)</f>
        <v>0</v>
      </c>
      <c r="D95" s="163"/>
      <c r="E95" s="160">
        <f>E91</f>
        <v>0</v>
      </c>
    </row>
    <row r="96" spans="1:8" ht="17.100000000000001" hidden="1" customHeight="1">
      <c r="C96" s="162"/>
      <c r="D96" s="162"/>
      <c r="E96" s="162" t="b">
        <f>E95=[7]CDKT!J38</f>
        <v>1</v>
      </c>
    </row>
    <row r="97" spans="1:8" ht="17.100000000000001" customHeight="1">
      <c r="A97" s="144">
        <v>5</v>
      </c>
      <c r="B97" s="17" t="s">
        <v>404</v>
      </c>
    </row>
    <row r="98" spans="1:8" ht="17.100000000000001" customHeight="1">
      <c r="C98" s="141" t="s">
        <v>574</v>
      </c>
      <c r="D98" s="40"/>
      <c r="E98" s="141" t="s">
        <v>533</v>
      </c>
    </row>
    <row r="99" spans="1:8" ht="17.100000000000001" customHeight="1">
      <c r="C99" s="148" t="s">
        <v>28</v>
      </c>
      <c r="E99" s="148" t="s">
        <v>28</v>
      </c>
    </row>
    <row r="100" spans="1:8" ht="17.100000000000001" customHeight="1">
      <c r="B100" s="57" t="s">
        <v>452</v>
      </c>
      <c r="C100" s="54">
        <f>C101</f>
        <v>651552741</v>
      </c>
      <c r="E100" s="54">
        <f>E101</f>
        <v>299531765</v>
      </c>
    </row>
    <row r="101" spans="1:8" ht="17.100000000000001" customHeight="1">
      <c r="B101" s="45" t="s">
        <v>405</v>
      </c>
      <c r="C101" s="236">
        <v>651552741</v>
      </c>
      <c r="E101" s="32">
        <v>299531765</v>
      </c>
    </row>
    <row r="102" spans="1:8" ht="17.100000000000001" customHeight="1">
      <c r="B102" s="57" t="s">
        <v>453</v>
      </c>
      <c r="C102" s="54">
        <f>SUM(C103:C104)</f>
        <v>156418204</v>
      </c>
      <c r="E102" s="54">
        <f>SUM(E103:E104)</f>
        <v>83100000</v>
      </c>
    </row>
    <row r="103" spans="1:8" s="16" customFormat="1" ht="17.100000000000001" customHeight="1">
      <c r="A103" s="165"/>
      <c r="B103" s="45" t="s">
        <v>405</v>
      </c>
      <c r="C103" s="32">
        <v>153218204</v>
      </c>
      <c r="D103" s="172"/>
      <c r="E103" s="32">
        <v>79900000</v>
      </c>
      <c r="F103" s="375"/>
      <c r="G103" s="390"/>
      <c r="H103" s="390"/>
    </row>
    <row r="104" spans="1:8" ht="17.100000000000001" customHeight="1">
      <c r="B104" s="45" t="s">
        <v>406</v>
      </c>
      <c r="C104" s="32">
        <v>3200000</v>
      </c>
      <c r="E104" s="32">
        <v>3200000</v>
      </c>
    </row>
    <row r="105" spans="1:8" ht="17.100000000000001" customHeight="1" thickBot="1">
      <c r="B105" s="6" t="s">
        <v>214</v>
      </c>
      <c r="C105" s="160">
        <f>C100+C102</f>
        <v>807970945</v>
      </c>
      <c r="D105" s="163"/>
      <c r="E105" s="160">
        <f>E100+E102</f>
        <v>382631765</v>
      </c>
    </row>
    <row r="106" spans="1:8" ht="17.100000000000001" customHeight="1" thickTop="1">
      <c r="C106" s="162"/>
      <c r="D106" s="162"/>
      <c r="E106" s="162"/>
    </row>
    <row r="107" spans="1:8" ht="17.100000000000001" hidden="1" customHeight="1">
      <c r="F107" s="215"/>
    </row>
    <row r="108" spans="1:8" ht="17.100000000000001" hidden="1" customHeight="1">
      <c r="A108" s="144">
        <v>9</v>
      </c>
      <c r="B108" s="174" t="s">
        <v>378</v>
      </c>
    </row>
    <row r="109" spans="1:8" ht="17.100000000000001" hidden="1" customHeight="1">
      <c r="C109" s="141">
        <v>40268</v>
      </c>
      <c r="D109" s="40"/>
      <c r="E109" s="39" t="s">
        <v>495</v>
      </c>
    </row>
    <row r="110" spans="1:8" ht="17.100000000000001" hidden="1" customHeight="1">
      <c r="C110" s="148" t="s">
        <v>28</v>
      </c>
      <c r="E110" s="148" t="s">
        <v>28</v>
      </c>
    </row>
    <row r="111" spans="1:8" ht="17.100000000000001" hidden="1" customHeight="1"/>
    <row r="112" spans="1:8" s="16" customFormat="1" ht="17.100000000000001" hidden="1" customHeight="1">
      <c r="A112" s="165"/>
      <c r="B112" s="164" t="s">
        <v>373</v>
      </c>
      <c r="C112" s="172"/>
      <c r="D112" s="172"/>
      <c r="E112" s="172"/>
      <c r="F112" s="390"/>
      <c r="G112" s="390"/>
      <c r="H112" s="390"/>
    </row>
    <row r="113" spans="1:8" s="16" customFormat="1" ht="17.100000000000001" hidden="1" customHeight="1">
      <c r="A113" s="165"/>
      <c r="B113" s="164" t="s">
        <v>374</v>
      </c>
      <c r="C113" s="172"/>
      <c r="D113" s="172"/>
      <c r="E113" s="172"/>
      <c r="F113" s="390"/>
      <c r="G113" s="390"/>
      <c r="H113" s="390"/>
    </row>
    <row r="114" spans="1:8" s="16" customFormat="1" ht="17.100000000000001" hidden="1" customHeight="1">
      <c r="A114" s="165"/>
      <c r="B114" s="164" t="s">
        <v>373</v>
      </c>
      <c r="C114" s="172"/>
      <c r="D114" s="172"/>
      <c r="E114" s="172"/>
      <c r="F114" s="390"/>
      <c r="G114" s="390"/>
      <c r="H114" s="390"/>
    </row>
    <row r="115" spans="1:8" s="16" customFormat="1" ht="17.100000000000001" hidden="1" customHeight="1">
      <c r="A115" s="165"/>
      <c r="B115" s="164" t="s">
        <v>374</v>
      </c>
      <c r="C115" s="172"/>
      <c r="D115" s="172"/>
      <c r="E115" s="172"/>
      <c r="F115" s="390"/>
      <c r="G115" s="390"/>
      <c r="H115" s="390"/>
    </row>
    <row r="116" spans="1:8" s="16" customFormat="1" ht="17.100000000000001" hidden="1" customHeight="1">
      <c r="A116" s="165"/>
      <c r="B116" s="164"/>
      <c r="C116" s="172"/>
      <c r="D116" s="172"/>
      <c r="E116" s="172"/>
      <c r="F116" s="390"/>
      <c r="G116" s="390"/>
      <c r="H116" s="390"/>
    </row>
    <row r="117" spans="1:8" ht="17.100000000000001" hidden="1" customHeight="1"/>
    <row r="118" spans="1:8" ht="17.100000000000001" hidden="1" customHeight="1">
      <c r="B118" s="6" t="s">
        <v>214</v>
      </c>
      <c r="C118" s="160">
        <f>SUM(C112:C117)</f>
        <v>0</v>
      </c>
      <c r="D118" s="163"/>
      <c r="E118" s="160">
        <f>SUM(E112:E117)</f>
        <v>0</v>
      </c>
    </row>
    <row r="119" spans="1:8" ht="17.100000000000001" hidden="1" customHeight="1">
      <c r="B119" s="6"/>
      <c r="C119" s="175"/>
      <c r="D119" s="162"/>
      <c r="E119" s="175"/>
    </row>
    <row r="120" spans="1:8" ht="17.100000000000001" hidden="1" customHeight="1">
      <c r="B120" s="6"/>
      <c r="C120" s="176"/>
      <c r="D120" s="163"/>
      <c r="E120" s="176"/>
    </row>
    <row r="121" spans="1:8" ht="17.100000000000001" hidden="1" customHeight="1">
      <c r="A121" s="144">
        <v>10</v>
      </c>
      <c r="B121" s="174" t="s">
        <v>226</v>
      </c>
    </row>
    <row r="122" spans="1:8" ht="17.100000000000001" hidden="1" customHeight="1">
      <c r="C122" s="141">
        <v>40268</v>
      </c>
      <c r="D122" s="40"/>
      <c r="E122" s="39" t="s">
        <v>495</v>
      </c>
    </row>
    <row r="123" spans="1:8" ht="17.100000000000001" hidden="1" customHeight="1">
      <c r="C123" s="148" t="s">
        <v>28</v>
      </c>
      <c r="E123" s="148" t="s">
        <v>28</v>
      </c>
    </row>
    <row r="124" spans="1:8" ht="17.100000000000001" hidden="1" customHeight="1"/>
    <row r="125" spans="1:8" s="16" customFormat="1" ht="17.100000000000001" hidden="1" customHeight="1">
      <c r="A125" s="165"/>
      <c r="B125" s="164" t="s">
        <v>227</v>
      </c>
      <c r="C125" s="58">
        <f>SUM(C126:C127)</f>
        <v>0</v>
      </c>
      <c r="D125" s="58"/>
      <c r="E125" s="58">
        <f>SUM(E126:E127)</f>
        <v>0</v>
      </c>
      <c r="F125" s="390"/>
      <c r="G125" s="390"/>
      <c r="H125" s="390"/>
    </row>
    <row r="126" spans="1:8" s="16" customFormat="1" ht="17.100000000000001" hidden="1" customHeight="1">
      <c r="A126" s="165"/>
      <c r="B126" s="164" t="s">
        <v>373</v>
      </c>
      <c r="C126" s="172"/>
      <c r="D126" s="172"/>
      <c r="E126" s="172"/>
      <c r="F126" s="390"/>
      <c r="G126" s="390"/>
      <c r="H126" s="390"/>
    </row>
    <row r="127" spans="1:8" s="16" customFormat="1" ht="17.100000000000001" hidden="1" customHeight="1">
      <c r="A127" s="165"/>
      <c r="B127" s="164" t="s">
        <v>374</v>
      </c>
      <c r="C127" s="172"/>
      <c r="D127" s="172"/>
      <c r="E127" s="172"/>
      <c r="F127" s="390"/>
      <c r="G127" s="390"/>
      <c r="H127" s="390"/>
    </row>
    <row r="128" spans="1:8" s="16" customFormat="1" ht="17.100000000000001" hidden="1" customHeight="1">
      <c r="A128" s="165"/>
      <c r="B128" s="164"/>
      <c r="C128" s="172"/>
      <c r="D128" s="172"/>
      <c r="E128" s="172"/>
      <c r="F128" s="390"/>
      <c r="G128" s="390"/>
      <c r="H128" s="390"/>
    </row>
    <row r="129" spans="1:8" s="16" customFormat="1" ht="17.100000000000001" hidden="1" customHeight="1">
      <c r="A129" s="165"/>
      <c r="B129" s="164" t="s">
        <v>228</v>
      </c>
      <c r="C129" s="58">
        <f>SUM(C130:C132)</f>
        <v>0</v>
      </c>
      <c r="D129" s="58"/>
      <c r="E129" s="58">
        <f>SUM(E130:E132)</f>
        <v>0</v>
      </c>
      <c r="F129" s="390"/>
      <c r="G129" s="390"/>
      <c r="H129" s="390"/>
    </row>
    <row r="130" spans="1:8" s="16" customFormat="1" ht="17.100000000000001" hidden="1" customHeight="1">
      <c r="A130" s="165"/>
      <c r="B130" s="164" t="s">
        <v>373</v>
      </c>
      <c r="C130" s="172"/>
      <c r="D130" s="172"/>
      <c r="E130" s="172"/>
      <c r="F130" s="390"/>
      <c r="G130" s="390"/>
      <c r="H130" s="390"/>
    </row>
    <row r="131" spans="1:8" s="16" customFormat="1" ht="17.100000000000001" hidden="1" customHeight="1">
      <c r="A131" s="165"/>
      <c r="B131" s="164" t="s">
        <v>374</v>
      </c>
      <c r="C131" s="172"/>
      <c r="D131" s="172"/>
      <c r="E131" s="172"/>
      <c r="F131" s="390"/>
      <c r="G131" s="390"/>
      <c r="H131" s="390"/>
    </row>
    <row r="132" spans="1:8" s="16" customFormat="1" ht="17.100000000000001" hidden="1" customHeight="1">
      <c r="A132" s="165"/>
      <c r="B132" s="164"/>
      <c r="C132" s="172"/>
      <c r="D132" s="172"/>
      <c r="E132" s="172"/>
      <c r="F132" s="390"/>
      <c r="G132" s="390"/>
      <c r="H132" s="390"/>
    </row>
    <row r="133" spans="1:8" ht="17.100000000000001" hidden="1" customHeight="1"/>
    <row r="134" spans="1:8" ht="17.100000000000001" hidden="1" customHeight="1">
      <c r="B134" s="6" t="s">
        <v>214</v>
      </c>
      <c r="C134" s="160">
        <f>C129+C125</f>
        <v>0</v>
      </c>
      <c r="D134" s="163"/>
      <c r="E134" s="160">
        <f>E129+E125</f>
        <v>0</v>
      </c>
    </row>
    <row r="135" spans="1:8" ht="17.100000000000001" hidden="1" customHeight="1">
      <c r="C135" s="162"/>
      <c r="D135" s="162"/>
      <c r="E135" s="162"/>
    </row>
    <row r="136" spans="1:8" ht="17.100000000000001" hidden="1" customHeight="1" collapsed="1"/>
    <row r="137" spans="1:8" ht="17.100000000000001" hidden="1" customHeight="1">
      <c r="A137" s="144">
        <v>11</v>
      </c>
      <c r="B137" s="17" t="s">
        <v>229</v>
      </c>
      <c r="C137" s="62"/>
    </row>
    <row r="138" spans="1:8" ht="17.100000000000001" hidden="1" customHeight="1">
      <c r="C138" s="141">
        <v>40268</v>
      </c>
      <c r="D138" s="40"/>
      <c r="E138" s="39" t="s">
        <v>495</v>
      </c>
    </row>
    <row r="139" spans="1:8" ht="17.100000000000001" hidden="1" customHeight="1">
      <c r="C139" s="148" t="s">
        <v>28</v>
      </c>
      <c r="E139" s="148" t="s">
        <v>28</v>
      </c>
    </row>
    <row r="140" spans="1:8" ht="17.100000000000001" hidden="1" customHeight="1"/>
    <row r="141" spans="1:8" ht="17.100000000000001" hidden="1" customHeight="1">
      <c r="B141" s="164" t="s">
        <v>230</v>
      </c>
    </row>
    <row r="142" spans="1:8" ht="17.100000000000001" hidden="1" customHeight="1">
      <c r="B142" s="164" t="s">
        <v>231</v>
      </c>
    </row>
    <row r="143" spans="1:8" ht="17.100000000000001" hidden="1" customHeight="1">
      <c r="B143" s="164" t="s">
        <v>232</v>
      </c>
    </row>
    <row r="144" spans="1:8" ht="17.100000000000001" hidden="1" customHeight="1">
      <c r="B144" s="164" t="s">
        <v>84</v>
      </c>
    </row>
    <row r="145" spans="1:9" ht="17.100000000000001" hidden="1" customHeight="1"/>
    <row r="146" spans="1:9" ht="17.100000000000001" hidden="1" customHeight="1">
      <c r="B146" s="6" t="s">
        <v>214</v>
      </c>
      <c r="C146" s="160">
        <f>SUM(C141:C145)</f>
        <v>0</v>
      </c>
      <c r="D146" s="163"/>
      <c r="E146" s="160">
        <f>SUM(E141:E145)</f>
        <v>0</v>
      </c>
    </row>
    <row r="147" spans="1:9" ht="17.100000000000001" hidden="1" customHeight="1">
      <c r="C147" s="162"/>
      <c r="D147" s="162"/>
      <c r="E147" s="162"/>
    </row>
    <row r="148" spans="1:9" ht="17.100000000000001" hidden="1" customHeight="1"/>
    <row r="149" spans="1:9" ht="17.100000000000001" hidden="1" customHeight="1"/>
    <row r="150" spans="1:9" ht="17.100000000000001" hidden="1" customHeight="1"/>
    <row r="151" spans="1:9" ht="17.100000000000001" hidden="1" customHeight="1">
      <c r="F151" s="215"/>
    </row>
    <row r="152" spans="1:9" ht="17.100000000000001" hidden="1" customHeight="1"/>
    <row r="153" spans="1:9" ht="17.100000000000001" hidden="1" customHeight="1">
      <c r="A153" s="144">
        <v>8</v>
      </c>
      <c r="B153" s="17" t="s">
        <v>513</v>
      </c>
    </row>
    <row r="154" spans="1:9" ht="17.100000000000001" hidden="1" customHeight="1"/>
    <row r="155" spans="1:9" s="20" customFormat="1" ht="25.5" hidden="1">
      <c r="A155" s="19"/>
      <c r="B155" s="19" t="s">
        <v>311</v>
      </c>
      <c r="C155" s="177" t="s">
        <v>330</v>
      </c>
      <c r="D155" s="177"/>
      <c r="E155" s="380" t="s">
        <v>331</v>
      </c>
      <c r="F155" s="391" t="s">
        <v>332</v>
      </c>
      <c r="G155" s="392" t="s">
        <v>333</v>
      </c>
      <c r="H155" s="392" t="s">
        <v>334</v>
      </c>
      <c r="I155" s="66"/>
    </row>
    <row r="156" spans="1:9" s="18" customFormat="1" ht="15" hidden="1">
      <c r="A156" s="178"/>
      <c r="B156" s="178"/>
      <c r="C156" s="179"/>
      <c r="D156" s="179"/>
      <c r="E156" s="381"/>
      <c r="F156" s="393"/>
      <c r="G156" s="393"/>
      <c r="H156" s="393"/>
      <c r="I156" s="65"/>
    </row>
    <row r="157" spans="1:9" s="18" customFormat="1" ht="15" hidden="1">
      <c r="A157" s="21"/>
      <c r="B157" s="21" t="s">
        <v>312</v>
      </c>
      <c r="C157" s="180"/>
      <c r="D157" s="179"/>
      <c r="E157" s="381"/>
      <c r="F157" s="393"/>
      <c r="G157" s="393"/>
      <c r="H157" s="393"/>
    </row>
    <row r="158" spans="1:9" s="18" customFormat="1" ht="15" hidden="1">
      <c r="A158" s="21"/>
      <c r="B158" s="183" t="s">
        <v>522</v>
      </c>
      <c r="C158" s="180">
        <v>17327829997</v>
      </c>
      <c r="D158" s="180"/>
      <c r="E158" s="382">
        <v>6574416715</v>
      </c>
      <c r="F158" s="394">
        <v>8768122293</v>
      </c>
      <c r="G158" s="394">
        <v>204005753</v>
      </c>
      <c r="H158" s="394">
        <f t="shared" ref="H158:H165" si="0">C158+E158+F158+G158</f>
        <v>32874374758</v>
      </c>
      <c r="I158" s="254" t="b">
        <f>H158=[7]CDKT!J51</f>
        <v>0</v>
      </c>
    </row>
    <row r="159" spans="1:9" s="18" customFormat="1" ht="15" hidden="1">
      <c r="A159" s="178"/>
      <c r="B159" s="181" t="s">
        <v>313</v>
      </c>
      <c r="C159" s="182"/>
      <c r="D159" s="182"/>
      <c r="E159" s="383">
        <v>18500000</v>
      </c>
      <c r="F159" s="395">
        <v>113649177</v>
      </c>
      <c r="G159" s="395">
        <v>0</v>
      </c>
      <c r="H159" s="394">
        <f t="shared" si="0"/>
        <v>132149177</v>
      </c>
      <c r="I159" s="254"/>
    </row>
    <row r="160" spans="1:9" s="18" customFormat="1" ht="15" hidden="1">
      <c r="A160" s="178"/>
      <c r="B160" s="181" t="s">
        <v>314</v>
      </c>
      <c r="C160" s="182"/>
      <c r="D160" s="182"/>
      <c r="E160" s="383"/>
      <c r="F160" s="395"/>
      <c r="G160" s="395">
        <v>0</v>
      </c>
      <c r="H160" s="394">
        <f t="shared" si="0"/>
        <v>0</v>
      </c>
      <c r="I160" s="254"/>
    </row>
    <row r="161" spans="1:10" s="18" customFormat="1" ht="15" hidden="1">
      <c r="A161" s="178"/>
      <c r="B161" s="181" t="s">
        <v>315</v>
      </c>
      <c r="C161" s="182"/>
      <c r="D161" s="182"/>
      <c r="E161" s="383"/>
      <c r="F161" s="395"/>
      <c r="G161" s="395"/>
      <c r="H161" s="394">
        <f t="shared" si="0"/>
        <v>0</v>
      </c>
      <c r="I161" s="254"/>
    </row>
    <row r="162" spans="1:10" s="18" customFormat="1" ht="15" hidden="1">
      <c r="A162" s="178"/>
      <c r="B162" s="181" t="s">
        <v>316</v>
      </c>
      <c r="C162" s="182"/>
      <c r="D162" s="182"/>
      <c r="E162" s="383"/>
      <c r="F162" s="395"/>
      <c r="G162" s="395"/>
      <c r="H162" s="394">
        <f t="shared" si="0"/>
        <v>0</v>
      </c>
      <c r="I162" s="254"/>
    </row>
    <row r="163" spans="1:10" s="18" customFormat="1" ht="15" hidden="1">
      <c r="A163" s="178"/>
      <c r="B163" s="181" t="s">
        <v>317</v>
      </c>
      <c r="C163" s="182"/>
      <c r="D163" s="182"/>
      <c r="E163" s="383"/>
      <c r="F163" s="395"/>
      <c r="G163" s="395"/>
      <c r="H163" s="394">
        <f t="shared" si="0"/>
        <v>0</v>
      </c>
      <c r="I163" s="254"/>
    </row>
    <row r="164" spans="1:10" s="18" customFormat="1" ht="15" hidden="1">
      <c r="A164" s="178"/>
      <c r="B164" s="181" t="s">
        <v>318</v>
      </c>
      <c r="C164" s="182"/>
      <c r="D164" s="182"/>
      <c r="E164" s="383"/>
      <c r="F164" s="395"/>
      <c r="G164" s="395"/>
      <c r="H164" s="394">
        <f t="shared" si="0"/>
        <v>0</v>
      </c>
      <c r="I164" s="254"/>
    </row>
    <row r="165" spans="1:10" s="18" customFormat="1" ht="15" hidden="1">
      <c r="A165" s="21"/>
      <c r="B165" s="183" t="s">
        <v>524</v>
      </c>
      <c r="C165" s="184">
        <f>C158+C159+C160+C161-C162-C163-C164</f>
        <v>17327829997</v>
      </c>
      <c r="D165" s="184">
        <f>D158+D159+D160+D161-D162-D163-D164</f>
        <v>0</v>
      </c>
      <c r="E165" s="384">
        <f>E158+E159+E160+E161-E162-E163-E164</f>
        <v>6592916715</v>
      </c>
      <c r="F165" s="396">
        <f>F158+F159+F160+F161-F162-F163-F164</f>
        <v>8881771470</v>
      </c>
      <c r="G165" s="396">
        <f>G158+G159+G160+G161-G162-G163-G164</f>
        <v>204005753</v>
      </c>
      <c r="H165" s="394">
        <f t="shared" si="0"/>
        <v>33006523935</v>
      </c>
      <c r="I165" s="254" t="b">
        <f>H165=[7]CDKT!E51</f>
        <v>0</v>
      </c>
    </row>
    <row r="166" spans="1:10" s="18" customFormat="1" ht="15" hidden="1">
      <c r="A166" s="21"/>
      <c r="B166" s="183"/>
      <c r="C166" s="184"/>
      <c r="D166" s="184"/>
      <c r="E166" s="384"/>
      <c r="F166" s="396"/>
      <c r="G166" s="396"/>
      <c r="H166" s="396"/>
      <c r="I166" s="254"/>
    </row>
    <row r="167" spans="1:10" s="18" customFormat="1" ht="15" hidden="1">
      <c r="A167" s="21"/>
      <c r="B167" s="183" t="s">
        <v>319</v>
      </c>
      <c r="C167" s="182"/>
      <c r="D167" s="182"/>
      <c r="E167" s="383"/>
      <c r="F167" s="395"/>
      <c r="G167" s="395"/>
      <c r="H167" s="395"/>
      <c r="I167" s="254"/>
    </row>
    <row r="168" spans="1:10" s="18" customFormat="1" ht="15" hidden="1">
      <c r="A168" s="21"/>
      <c r="B168" s="183" t="s">
        <v>522</v>
      </c>
      <c r="C168" s="184">
        <v>4001663960</v>
      </c>
      <c r="D168" s="184">
        <v>0</v>
      </c>
      <c r="E168" s="384">
        <v>3777420121</v>
      </c>
      <c r="F168" s="396">
        <v>3526494495</v>
      </c>
      <c r="G168" s="396">
        <v>199820962</v>
      </c>
      <c r="H168" s="396">
        <f>C168+E168+F168+G168</f>
        <v>11505399538</v>
      </c>
      <c r="I168" s="254" t="b">
        <f>H168=-[7]CDKT!J52</f>
        <v>0</v>
      </c>
      <c r="J168" s="18">
        <f>H168+[7]CDKT!J52</f>
        <v>-2073225582</v>
      </c>
    </row>
    <row r="169" spans="1:10" s="18" customFormat="1" ht="15" hidden="1">
      <c r="A169" s="178"/>
      <c r="B169" s="181" t="s">
        <v>320</v>
      </c>
      <c r="C169" s="182">
        <f>134736747+51145704+452875779</f>
        <v>638758230</v>
      </c>
      <c r="D169" s="182"/>
      <c r="E169" s="383">
        <f>116539809+13981455+280759744</f>
        <v>411281008</v>
      </c>
      <c r="F169" s="395">
        <f>168690234+343482887+3000</f>
        <v>512176121</v>
      </c>
      <c r="G169" s="395">
        <v>4184791</v>
      </c>
      <c r="H169" s="396">
        <f t="shared" ref="H169:H174" si="1">C169+E169+F169+G169</f>
        <v>1566400150</v>
      </c>
      <c r="I169" s="255"/>
      <c r="J169" s="185"/>
    </row>
    <row r="170" spans="1:10" s="18" customFormat="1" ht="15" hidden="1">
      <c r="A170" s="178"/>
      <c r="B170" s="181" t="s">
        <v>315</v>
      </c>
      <c r="C170" s="182"/>
      <c r="D170" s="182"/>
      <c r="E170" s="383"/>
      <c r="F170" s="395"/>
      <c r="G170" s="395">
        <v>0</v>
      </c>
      <c r="H170" s="396">
        <f t="shared" si="1"/>
        <v>0</v>
      </c>
      <c r="I170" s="254"/>
    </row>
    <row r="171" spans="1:10" s="18" customFormat="1" ht="15" hidden="1">
      <c r="A171" s="178"/>
      <c r="B171" s="181" t="s">
        <v>316</v>
      </c>
      <c r="C171" s="182">
        <v>0</v>
      </c>
      <c r="D171" s="182"/>
      <c r="E171" s="383"/>
      <c r="F171" s="395"/>
      <c r="G171" s="395">
        <v>0</v>
      </c>
      <c r="H171" s="396">
        <f t="shared" si="1"/>
        <v>0</v>
      </c>
      <c r="I171" s="254"/>
    </row>
    <row r="172" spans="1:10" s="18" customFormat="1" ht="15" hidden="1">
      <c r="A172" s="178"/>
      <c r="B172" s="181" t="s">
        <v>317</v>
      </c>
      <c r="C172" s="182"/>
      <c r="D172" s="182"/>
      <c r="E172" s="383"/>
      <c r="F172" s="395"/>
      <c r="G172" s="395">
        <v>0</v>
      </c>
      <c r="H172" s="396">
        <f t="shared" si="1"/>
        <v>0</v>
      </c>
      <c r="I172" s="254"/>
    </row>
    <row r="173" spans="1:10" s="18" customFormat="1" ht="15" hidden="1">
      <c r="A173" s="178"/>
      <c r="B173" s="181" t="s">
        <v>318</v>
      </c>
      <c r="C173" s="182"/>
      <c r="D173" s="182"/>
      <c r="E173" s="383"/>
      <c r="F173" s="395"/>
      <c r="G173" s="395"/>
      <c r="H173" s="396">
        <f t="shared" si="1"/>
        <v>0</v>
      </c>
      <c r="I173" s="254"/>
    </row>
    <row r="174" spans="1:10" s="18" customFormat="1" ht="15" hidden="1">
      <c r="A174" s="21"/>
      <c r="B174" s="183" t="s">
        <v>524</v>
      </c>
      <c r="C174" s="184">
        <f>C168+C169</f>
        <v>4640422190</v>
      </c>
      <c r="D174" s="184">
        <f>D168+D169</f>
        <v>0</v>
      </c>
      <c r="E174" s="384">
        <f>E168+E169</f>
        <v>4188701129</v>
      </c>
      <c r="F174" s="396">
        <f>F168+F169</f>
        <v>4038670616</v>
      </c>
      <c r="G174" s="396">
        <f>G168+G169</f>
        <v>204005753</v>
      </c>
      <c r="H174" s="396">
        <f t="shared" si="1"/>
        <v>13071799688</v>
      </c>
      <c r="I174" s="254" t="b">
        <f>H174=-[7]CDKT!E52</f>
        <v>0</v>
      </c>
    </row>
    <row r="175" spans="1:10" s="18" customFormat="1" ht="15" hidden="1">
      <c r="A175" s="21"/>
      <c r="B175" s="183"/>
      <c r="C175" s="184"/>
      <c r="D175" s="184"/>
      <c r="E175" s="384"/>
      <c r="F175" s="396"/>
      <c r="G175" s="396"/>
      <c r="H175" s="396"/>
      <c r="I175" s="254"/>
    </row>
    <row r="176" spans="1:10" s="18" customFormat="1" ht="15" hidden="1">
      <c r="A176" s="21"/>
      <c r="B176" s="183" t="s">
        <v>321</v>
      </c>
      <c r="C176" s="182"/>
      <c r="D176" s="182"/>
      <c r="E176" s="383"/>
      <c r="F176" s="395"/>
      <c r="G176" s="395"/>
      <c r="H176" s="395"/>
      <c r="I176" s="254"/>
    </row>
    <row r="177" spans="1:9" s="18" customFormat="1" ht="15" hidden="1">
      <c r="A177" s="21"/>
      <c r="B177" s="183" t="s">
        <v>522</v>
      </c>
      <c r="C177" s="184">
        <f>C158-C168</f>
        <v>13326166037</v>
      </c>
      <c r="D177" s="184">
        <f>D158-D168</f>
        <v>0</v>
      </c>
      <c r="E177" s="384">
        <f>E158-E168</f>
        <v>2796996594</v>
      </c>
      <c r="F177" s="396">
        <f>F158-F168</f>
        <v>5241627798</v>
      </c>
      <c r="G177" s="396">
        <f>G158-G168</f>
        <v>4184791</v>
      </c>
      <c r="H177" s="396">
        <f>C177+E177+F177+G177</f>
        <v>21368975220</v>
      </c>
      <c r="I177" s="254" t="b">
        <f>H177=[7]CDKT!J50</f>
        <v>0</v>
      </c>
    </row>
    <row r="178" spans="1:9" s="18" customFormat="1" ht="15" hidden="1">
      <c r="A178" s="186"/>
      <c r="B178" s="187" t="s">
        <v>518</v>
      </c>
      <c r="C178" s="188">
        <f>C165-C174</f>
        <v>12687407807</v>
      </c>
      <c r="D178" s="188">
        <f>D165-D174</f>
        <v>0</v>
      </c>
      <c r="E178" s="385">
        <f>E165-E174</f>
        <v>2404215586</v>
      </c>
      <c r="F178" s="396">
        <f>F165-F174</f>
        <v>4843100854</v>
      </c>
      <c r="G178" s="396">
        <f>G165-G174</f>
        <v>0</v>
      </c>
      <c r="H178" s="396">
        <f>C178+E178+F178+G178</f>
        <v>19934724247</v>
      </c>
      <c r="I178" s="254" t="b">
        <f>H178=[7]CDKT!E50</f>
        <v>0</v>
      </c>
    </row>
    <row r="179" spans="1:9" s="18" customFormat="1" ht="15" hidden="1">
      <c r="B179" s="189"/>
      <c r="C179" s="190"/>
      <c r="D179" s="190"/>
      <c r="E179" s="190"/>
      <c r="F179" s="395"/>
      <c r="G179" s="395"/>
      <c r="H179" s="395"/>
    </row>
    <row r="180" spans="1:9" s="18" customFormat="1" ht="15" hidden="1">
      <c r="B180" s="189"/>
      <c r="C180" s="190"/>
      <c r="D180" s="190"/>
      <c r="E180" s="191" t="s">
        <v>328</v>
      </c>
      <c r="F180" s="397" t="s">
        <v>329</v>
      </c>
      <c r="G180" s="397"/>
      <c r="H180" s="397"/>
    </row>
    <row r="181" spans="1:9" s="18" customFormat="1" ht="15" hidden="1">
      <c r="B181" s="189" t="s">
        <v>322</v>
      </c>
      <c r="C181" s="190"/>
      <c r="D181" s="190"/>
      <c r="E181" s="190"/>
      <c r="F181" s="395"/>
      <c r="G181" s="395"/>
      <c r="H181" s="395"/>
    </row>
    <row r="182" spans="1:9" s="18" customFormat="1" ht="15" hidden="1">
      <c r="B182" s="18" t="s">
        <v>323</v>
      </c>
      <c r="C182" s="30"/>
      <c r="D182" s="30"/>
      <c r="E182" s="30"/>
      <c r="F182" s="215"/>
      <c r="G182" s="215"/>
      <c r="H182" s="215"/>
    </row>
    <row r="183" spans="1:9" s="18" customFormat="1" ht="15" hidden="1">
      <c r="B183" s="18" t="s">
        <v>324</v>
      </c>
      <c r="C183" s="30"/>
      <c r="D183" s="30"/>
      <c r="E183" s="30"/>
      <c r="F183" s="215"/>
      <c r="G183" s="215"/>
      <c r="H183" s="215"/>
    </row>
    <row r="184" spans="1:9" s="18" customFormat="1" ht="15" hidden="1">
      <c r="B184" s="18" t="s">
        <v>325</v>
      </c>
      <c r="C184" s="30"/>
      <c r="D184" s="30"/>
      <c r="E184" s="30"/>
      <c r="F184" s="215"/>
      <c r="G184" s="215"/>
      <c r="H184" s="215"/>
    </row>
    <row r="185" spans="1:9" s="18" customFormat="1" ht="15" hidden="1">
      <c r="B185" s="18" t="s">
        <v>326</v>
      </c>
      <c r="C185" s="30"/>
      <c r="D185" s="30"/>
      <c r="E185" s="30"/>
      <c r="F185" s="215"/>
      <c r="G185" s="215"/>
      <c r="H185" s="215"/>
    </row>
    <row r="186" spans="1:9" s="18" customFormat="1" ht="15" hidden="1">
      <c r="B186" s="18" t="s">
        <v>327</v>
      </c>
      <c r="C186" s="30"/>
      <c r="D186" s="30"/>
      <c r="E186" s="30"/>
      <c r="F186" s="215"/>
      <c r="G186" s="215"/>
      <c r="H186" s="215"/>
    </row>
    <row r="187" spans="1:9" ht="17.100000000000001" hidden="1" customHeight="1"/>
    <row r="188" spans="1:9" ht="17.100000000000001" hidden="1" customHeight="1"/>
    <row r="189" spans="1:9" ht="17.100000000000001" hidden="1" customHeight="1"/>
    <row r="190" spans="1:9" ht="17.100000000000001" hidden="1" customHeight="1"/>
    <row r="191" spans="1:9" ht="17.100000000000001" hidden="1" customHeight="1"/>
    <row r="192" spans="1:9" ht="17.100000000000001" hidden="1" customHeight="1"/>
    <row r="193" spans="1:11" ht="17.100000000000001" hidden="1" customHeight="1"/>
    <row r="194" spans="1:11" ht="17.100000000000001" hidden="1" customHeight="1"/>
    <row r="195" spans="1:11" ht="17.100000000000001" hidden="1" customHeight="1"/>
    <row r="196" spans="1:11" ht="17.100000000000001" hidden="1" customHeight="1"/>
    <row r="197" spans="1:11" ht="17.100000000000001" hidden="1" customHeight="1"/>
    <row r="198" spans="1:11" ht="17.100000000000001" hidden="1" customHeight="1"/>
    <row r="199" spans="1:11" ht="17.100000000000001" hidden="1" customHeight="1"/>
    <row r="201" spans="1:11" ht="17.100000000000001" customHeight="1">
      <c r="A201" s="144">
        <v>6</v>
      </c>
      <c r="B201" s="313" t="s">
        <v>233</v>
      </c>
    </row>
    <row r="203" spans="1:11" ht="17.100000000000001" customHeight="1">
      <c r="A203" s="166"/>
      <c r="B203" s="22"/>
      <c r="C203" s="141" t="s">
        <v>574</v>
      </c>
      <c r="D203" s="40"/>
      <c r="E203" s="141" t="s">
        <v>533</v>
      </c>
      <c r="F203" s="39"/>
      <c r="G203" s="39"/>
      <c r="H203" s="39"/>
      <c r="I203" s="4"/>
      <c r="J203" s="4"/>
      <c r="K203" s="4"/>
    </row>
    <row r="204" spans="1:11" ht="17.100000000000001" customHeight="1">
      <c r="C204" s="148" t="s">
        <v>28</v>
      </c>
      <c r="D204" s="149"/>
      <c r="E204" s="148" t="s">
        <v>28</v>
      </c>
      <c r="F204" s="149"/>
      <c r="G204" s="149"/>
      <c r="H204" s="149"/>
      <c r="I204" s="4"/>
      <c r="J204" s="4"/>
      <c r="K204" s="4"/>
    </row>
    <row r="205" spans="1:11" ht="17.100000000000001" customHeight="1">
      <c r="B205" s="330"/>
      <c r="C205" s="436"/>
      <c r="D205" s="436"/>
      <c r="E205" s="436"/>
      <c r="F205" s="149"/>
      <c r="G205" s="149"/>
      <c r="H205" s="149"/>
      <c r="I205" s="4"/>
      <c r="J205" s="4"/>
      <c r="K205" s="4"/>
    </row>
    <row r="206" spans="1:11" ht="17.100000000000001" customHeight="1">
      <c r="B206" s="437" t="s">
        <v>473</v>
      </c>
      <c r="C206" s="274"/>
      <c r="D206" s="192"/>
      <c r="E206" s="192">
        <v>74545097</v>
      </c>
      <c r="F206" s="485"/>
      <c r="G206" s="154"/>
      <c r="H206" s="192"/>
      <c r="I206" s="194"/>
      <c r="J206" s="4"/>
      <c r="K206" s="4"/>
    </row>
    <row r="207" spans="1:11" ht="17.100000000000001" customHeight="1">
      <c r="B207" s="158" t="s">
        <v>474</v>
      </c>
      <c r="C207" s="439">
        <v>360546656</v>
      </c>
      <c r="D207" s="192"/>
      <c r="E207" s="192">
        <v>360546656</v>
      </c>
      <c r="F207" s="267"/>
      <c r="G207" s="435"/>
      <c r="H207" s="192"/>
      <c r="I207" s="194"/>
      <c r="J207" s="4"/>
      <c r="K207" s="4"/>
    </row>
    <row r="208" spans="1:11" ht="17.100000000000001" customHeight="1">
      <c r="B208" s="504" t="s">
        <v>475</v>
      </c>
      <c r="C208" s="439">
        <v>265461476</v>
      </c>
      <c r="D208" s="192"/>
      <c r="E208" s="195">
        <v>265461476</v>
      </c>
      <c r="F208" s="483"/>
      <c r="G208" s="154"/>
      <c r="H208" s="195"/>
      <c r="I208" s="194"/>
      <c r="J208" s="4"/>
      <c r="K208" s="4"/>
    </row>
    <row r="209" spans="1:11" ht="17.100000000000001" customHeight="1">
      <c r="A209" s="150"/>
      <c r="B209" s="505" t="s">
        <v>541</v>
      </c>
      <c r="C209" s="236">
        <f>363356769+281067721</f>
        <v>644424490</v>
      </c>
      <c r="D209" s="195"/>
      <c r="E209" s="195"/>
      <c r="F209" s="267"/>
      <c r="G209" s="154"/>
      <c r="H209" s="195"/>
      <c r="I209" s="194"/>
      <c r="J209" s="4"/>
      <c r="K209" s="4"/>
    </row>
    <row r="210" spans="1:11" ht="17.100000000000001" customHeight="1">
      <c r="A210" s="150"/>
      <c r="B210" s="541" t="s">
        <v>534</v>
      </c>
      <c r="C210" s="542">
        <v>734330486</v>
      </c>
      <c r="D210" s="158"/>
      <c r="E210" s="543">
        <v>734330486</v>
      </c>
      <c r="F210" s="267"/>
      <c r="G210" s="154"/>
      <c r="H210" s="158"/>
      <c r="I210" s="194"/>
      <c r="J210" s="4"/>
      <c r="K210" s="4"/>
    </row>
    <row r="211" spans="1:11" ht="17.100000000000001" customHeight="1">
      <c r="A211" s="150"/>
      <c r="B211" s="541"/>
      <c r="C211" s="542"/>
      <c r="D211" s="158"/>
      <c r="E211" s="543"/>
      <c r="F211" s="485"/>
      <c r="G211" s="435"/>
      <c r="H211" s="158"/>
      <c r="I211" s="194"/>
      <c r="J211" s="4"/>
      <c r="K211" s="4"/>
    </row>
    <row r="212" spans="1:11" ht="17.100000000000001" customHeight="1">
      <c r="A212" s="150"/>
      <c r="B212" s="506" t="s">
        <v>535</v>
      </c>
      <c r="C212" s="439">
        <v>606176364</v>
      </c>
      <c r="D212" s="158"/>
      <c r="E212" s="195">
        <v>606176364</v>
      </c>
      <c r="F212" s="485"/>
      <c r="G212" s="435"/>
      <c r="H212" s="158"/>
      <c r="I212" s="194"/>
      <c r="J212" s="4"/>
      <c r="K212" s="4"/>
    </row>
    <row r="213" spans="1:11" ht="17.100000000000001" customHeight="1">
      <c r="A213" s="150"/>
      <c r="B213" s="506" t="s">
        <v>563</v>
      </c>
      <c r="C213" s="439">
        <v>1132881818</v>
      </c>
      <c r="D213" s="158"/>
      <c r="E213" s="417"/>
      <c r="F213" s="485"/>
      <c r="G213" s="435"/>
      <c r="H213" s="158"/>
      <c r="I213" s="194"/>
      <c r="J213" s="4"/>
      <c r="K213" s="4"/>
    </row>
    <row r="214" spans="1:11" ht="17.100000000000001" customHeight="1">
      <c r="A214" s="150"/>
      <c r="B214" s="506" t="s">
        <v>536</v>
      </c>
      <c r="C214" s="440"/>
      <c r="D214" s="200"/>
      <c r="E214" s="195">
        <v>20178000</v>
      </c>
      <c r="F214" s="267"/>
      <c r="G214" s="435"/>
      <c r="H214" s="158"/>
      <c r="I214" s="194"/>
      <c r="J214" s="4"/>
      <c r="K214" s="4"/>
    </row>
    <row r="215" spans="1:11" ht="17.100000000000001" customHeight="1">
      <c r="A215" s="150"/>
      <c r="B215" s="438" t="s">
        <v>540</v>
      </c>
      <c r="C215" s="236">
        <f>885904666+58451181+27453041+713426</f>
        <v>972522314</v>
      </c>
      <c r="D215" s="158"/>
      <c r="E215" s="158"/>
      <c r="F215" s="267"/>
      <c r="G215" s="154"/>
      <c r="H215" s="158"/>
      <c r="I215" s="194"/>
      <c r="J215" s="4"/>
      <c r="K215" s="4"/>
    </row>
    <row r="216" spans="1:11" ht="17.100000000000001" customHeight="1">
      <c r="A216" s="150"/>
      <c r="B216" s="330" t="s">
        <v>564</v>
      </c>
      <c r="C216" s="236">
        <f>122422174+214989640+58538800</f>
        <v>395950614</v>
      </c>
      <c r="D216" s="158"/>
      <c r="E216" s="158"/>
      <c r="F216" s="434"/>
      <c r="G216" s="154"/>
      <c r="H216" s="158"/>
      <c r="I216" s="194"/>
      <c r="J216" s="4"/>
      <c r="K216" s="4"/>
    </row>
    <row r="217" spans="1:11" ht="17.100000000000001" customHeight="1">
      <c r="A217" s="150"/>
      <c r="B217" s="438" t="s">
        <v>565</v>
      </c>
      <c r="C217" s="236">
        <v>2090909091</v>
      </c>
      <c r="D217" s="158"/>
      <c r="E217" s="158"/>
      <c r="F217" s="486"/>
      <c r="G217" s="154"/>
      <c r="H217" s="158"/>
      <c r="I217" s="194"/>
      <c r="J217" s="4"/>
      <c r="K217" s="4"/>
    </row>
    <row r="218" spans="1:11" ht="17.100000000000001" customHeight="1">
      <c r="A218" s="150"/>
      <c r="B218" s="438" t="s">
        <v>566</v>
      </c>
      <c r="C218" s="236">
        <v>20000000</v>
      </c>
      <c r="D218" s="158"/>
      <c r="E218" s="158"/>
      <c r="F218" s="486"/>
      <c r="G218" s="154"/>
      <c r="H218" s="158"/>
      <c r="I218" s="194"/>
      <c r="J218" s="4"/>
      <c r="K218" s="4"/>
    </row>
    <row r="219" spans="1:11" ht="17.100000000000001" customHeight="1">
      <c r="A219" s="150"/>
      <c r="B219" s="438" t="s">
        <v>567</v>
      </c>
      <c r="C219" s="236">
        <v>106861444</v>
      </c>
      <c r="D219" s="158"/>
      <c r="E219" s="158"/>
      <c r="F219" s="486"/>
      <c r="G219" s="154"/>
      <c r="H219" s="158"/>
      <c r="I219" s="194"/>
      <c r="J219" s="4"/>
      <c r="K219" s="4"/>
    </row>
    <row r="220" spans="1:11" ht="17.100000000000001" customHeight="1" thickBot="1">
      <c r="B220" s="332" t="s">
        <v>214</v>
      </c>
      <c r="C220" s="345">
        <f>SUM(C206:C219)</f>
        <v>7330064753</v>
      </c>
      <c r="D220" s="197"/>
      <c r="E220" s="345">
        <f>SUM(E206:E214)</f>
        <v>2061238079</v>
      </c>
      <c r="F220" s="267"/>
      <c r="G220" s="435"/>
      <c r="H220" s="197"/>
      <c r="I220" s="194"/>
      <c r="J220" s="4"/>
      <c r="K220" s="4"/>
    </row>
    <row r="221" spans="1:11" ht="17.100000000000001" hidden="1" customHeight="1" thickTop="1">
      <c r="C221" s="198"/>
      <c r="D221" s="198"/>
      <c r="E221" s="198"/>
      <c r="F221" s="485">
        <f>C220-7330064753</f>
        <v>0</v>
      </c>
      <c r="G221" s="435"/>
      <c r="H221" s="398"/>
      <c r="I221" s="200"/>
    </row>
    <row r="222" spans="1:11" ht="17.100000000000001" hidden="1" customHeight="1">
      <c r="F222" s="267"/>
      <c r="G222" s="154"/>
    </row>
    <row r="223" spans="1:11" ht="17.100000000000001" hidden="1" customHeight="1">
      <c r="B223" s="154"/>
      <c r="F223" s="267"/>
      <c r="G223" s="435"/>
    </row>
    <row r="224" spans="1:11" ht="17.100000000000001" hidden="1" customHeight="1">
      <c r="F224" s="267"/>
      <c r="G224" s="154"/>
    </row>
    <row r="225" spans="1:9" ht="17.100000000000001" hidden="1" customHeight="1">
      <c r="G225" s="218"/>
    </row>
    <row r="226" spans="1:9" ht="17.100000000000001" hidden="1" customHeight="1"/>
    <row r="227" spans="1:9" ht="17.100000000000001" customHeight="1" thickTop="1">
      <c r="A227" s="144">
        <v>8</v>
      </c>
      <c r="B227" s="17" t="s">
        <v>234</v>
      </c>
      <c r="C227" s="62"/>
    </row>
    <row r="228" spans="1:9" ht="17.100000000000001" customHeight="1">
      <c r="C228" s="141" t="s">
        <v>574</v>
      </c>
      <c r="D228" s="40"/>
      <c r="E228" s="141" t="s">
        <v>533</v>
      </c>
      <c r="F228" s="306"/>
      <c r="G228" s="399"/>
      <c r="H228" s="399"/>
    </row>
    <row r="229" spans="1:9" s="202" customFormat="1" ht="35.25" customHeight="1">
      <c r="A229" s="201"/>
      <c r="C229" s="203" t="s">
        <v>28</v>
      </c>
      <c r="D229" s="203"/>
      <c r="E229" s="400" t="s">
        <v>28</v>
      </c>
      <c r="F229" s="400"/>
      <c r="G229" s="401"/>
      <c r="H229" s="401"/>
    </row>
    <row r="230" spans="1:9" ht="17.100000000000001" customHeight="1">
      <c r="E230" s="155"/>
      <c r="F230" s="155"/>
      <c r="G230" s="62"/>
      <c r="H230" s="62"/>
    </row>
    <row r="231" spans="1:9" s="204" customFormat="1" ht="17.100000000000001" customHeight="1">
      <c r="A231" s="165"/>
      <c r="B231" s="26" t="s">
        <v>97</v>
      </c>
      <c r="C231" s="403">
        <f>SUM(C232:C237)</f>
        <v>25917050000</v>
      </c>
      <c r="D231" s="205"/>
      <c r="E231" s="403">
        <f>SUM(E232:E237)</f>
        <v>25917050000</v>
      </c>
      <c r="F231" s="403"/>
      <c r="G231" s="402"/>
      <c r="H231" s="402"/>
    </row>
    <row r="232" spans="1:9" s="16" customFormat="1" ht="17.100000000000001" customHeight="1">
      <c r="A232" s="165"/>
      <c r="B232" s="7" t="s">
        <v>505</v>
      </c>
      <c r="C232" s="63">
        <v>9901000000</v>
      </c>
      <c r="D232" s="58"/>
      <c r="E232" s="63">
        <v>9901000000</v>
      </c>
      <c r="F232" s="63"/>
      <c r="G232" s="170"/>
      <c r="H232" s="170"/>
      <c r="I232" s="208"/>
    </row>
    <row r="233" spans="1:9" s="16" customFormat="1" ht="17.100000000000001" customHeight="1">
      <c r="A233" s="165"/>
      <c r="B233" s="7" t="s">
        <v>532</v>
      </c>
      <c r="C233" s="63">
        <v>2500000000</v>
      </c>
      <c r="D233" s="58"/>
      <c r="E233" s="63">
        <v>2500000000</v>
      </c>
      <c r="F233" s="63"/>
      <c r="G233" s="170"/>
      <c r="H233" s="170"/>
      <c r="I233" s="208"/>
    </row>
    <row r="234" spans="1:9" s="16" customFormat="1" ht="17.100000000000001" customHeight="1">
      <c r="A234" s="165"/>
      <c r="B234" s="7" t="s">
        <v>519</v>
      </c>
      <c r="C234" s="63">
        <v>9750000000</v>
      </c>
      <c r="D234" s="58"/>
      <c r="E234" s="63">
        <v>9750000000</v>
      </c>
      <c r="F234" s="63"/>
      <c r="G234" s="404"/>
      <c r="H234" s="170"/>
      <c r="I234" s="208"/>
    </row>
    <row r="235" spans="1:9" s="16" customFormat="1" ht="17.100000000000001" customHeight="1">
      <c r="A235" s="165"/>
      <c r="B235" s="7" t="s">
        <v>456</v>
      </c>
      <c r="C235" s="63">
        <v>1800000000</v>
      </c>
      <c r="D235" s="58"/>
      <c r="E235" s="63">
        <v>1800000000</v>
      </c>
      <c r="F235" s="63"/>
      <c r="G235" s="170"/>
      <c r="H235" s="170"/>
      <c r="I235" s="208"/>
    </row>
    <row r="236" spans="1:9" s="204" customFormat="1" ht="17.100000000000001" customHeight="1">
      <c r="A236" s="165"/>
      <c r="B236" s="7" t="s">
        <v>504</v>
      </c>
      <c r="C236" s="155">
        <v>886050000</v>
      </c>
      <c r="D236" s="206"/>
      <c r="E236" s="155">
        <v>886050000</v>
      </c>
      <c r="F236" s="403"/>
      <c r="G236" s="402"/>
      <c r="H236" s="402"/>
    </row>
    <row r="237" spans="1:9" ht="17.100000000000001" customHeight="1">
      <c r="B237" s="7" t="s">
        <v>537</v>
      </c>
      <c r="C237" s="155">
        <v>1080000000</v>
      </c>
      <c r="E237" s="155">
        <v>1080000000</v>
      </c>
      <c r="F237" s="155"/>
      <c r="G237" s="62"/>
      <c r="H237" s="62"/>
    </row>
    <row r="238" spans="1:9" ht="17.100000000000001" customHeight="1" thickBot="1">
      <c r="B238" s="6"/>
      <c r="C238" s="161">
        <f>C231</f>
        <v>25917050000</v>
      </c>
      <c r="D238" s="403"/>
      <c r="E238" s="161">
        <f>E231</f>
        <v>25917050000</v>
      </c>
      <c r="F238" s="403"/>
      <c r="G238" s="176"/>
      <c r="H238" s="176"/>
    </row>
    <row r="239" spans="1:9" ht="17.100000000000001" customHeight="1" thickTop="1">
      <c r="C239" s="414"/>
      <c r="D239" s="7"/>
      <c r="E239" s="162"/>
      <c r="F239" s="405"/>
      <c r="G239" s="175"/>
      <c r="H239" s="175"/>
    </row>
    <row r="240" spans="1:9" ht="17.100000000000001" hidden="1" customHeight="1">
      <c r="A240" s="144">
        <v>19</v>
      </c>
      <c r="B240" s="17" t="s">
        <v>235</v>
      </c>
      <c r="C240" s="62"/>
    </row>
    <row r="241" spans="1:5" ht="17.100000000000001" hidden="1" customHeight="1">
      <c r="C241" s="141">
        <v>40268</v>
      </c>
      <c r="D241" s="40"/>
      <c r="E241" s="39" t="s">
        <v>495</v>
      </c>
    </row>
    <row r="242" spans="1:5" ht="17.100000000000001" hidden="1" customHeight="1">
      <c r="C242" s="148" t="s">
        <v>28</v>
      </c>
      <c r="E242" s="148" t="s">
        <v>28</v>
      </c>
    </row>
    <row r="243" spans="1:5" ht="17.100000000000001" hidden="1" customHeight="1" thickBot="1"/>
    <row r="244" spans="1:5" ht="17.100000000000001" hidden="1" customHeight="1" thickTop="1">
      <c r="B244" s="7" t="s">
        <v>236</v>
      </c>
    </row>
    <row r="245" spans="1:5" ht="17.100000000000001" hidden="1" customHeight="1">
      <c r="B245" s="7" t="s">
        <v>237</v>
      </c>
    </row>
    <row r="246" spans="1:5" ht="17.100000000000001" hidden="1" customHeight="1">
      <c r="B246" s="7" t="s">
        <v>238</v>
      </c>
    </row>
    <row r="247" spans="1:5" ht="17.100000000000001" hidden="1" customHeight="1">
      <c r="B247" s="7" t="s">
        <v>239</v>
      </c>
    </row>
    <row r="248" spans="1:5" ht="17.100000000000001" hidden="1" customHeight="1"/>
    <row r="249" spans="1:5" ht="17.100000000000001" hidden="1" customHeight="1">
      <c r="B249" s="6" t="s">
        <v>214</v>
      </c>
      <c r="C249" s="160">
        <f>SUM(C244:C248)</f>
        <v>0</v>
      </c>
      <c r="D249" s="163"/>
      <c r="E249" s="160">
        <f>SUM(E244:E248)</f>
        <v>0</v>
      </c>
    </row>
    <row r="250" spans="1:5" ht="17.100000000000001" hidden="1" customHeight="1">
      <c r="C250" s="162"/>
      <c r="D250" s="162"/>
      <c r="E250" s="162"/>
    </row>
    <row r="251" spans="1:5" ht="17.100000000000001" hidden="1" customHeight="1"/>
    <row r="252" spans="1:5" ht="17.100000000000001" hidden="1" customHeight="1"/>
    <row r="253" spans="1:5" ht="17.100000000000001" hidden="1" customHeight="1">
      <c r="A253" s="144">
        <v>20</v>
      </c>
      <c r="B253" s="17" t="s">
        <v>409</v>
      </c>
      <c r="C253" s="62"/>
    </row>
    <row r="254" spans="1:5" ht="17.100000000000001" hidden="1" customHeight="1" thickBot="1">
      <c r="C254" s="141">
        <v>40268</v>
      </c>
      <c r="D254" s="40"/>
      <c r="E254" s="39" t="s">
        <v>495</v>
      </c>
    </row>
    <row r="255" spans="1:5" ht="17.100000000000001" hidden="1" customHeight="1" thickTop="1">
      <c r="C255" s="148" t="s">
        <v>28</v>
      </c>
      <c r="E255" s="148" t="s">
        <v>28</v>
      </c>
    </row>
    <row r="256" spans="1:5" ht="17.100000000000001" hidden="1" customHeight="1"/>
    <row r="257" spans="1:7" ht="17.100000000000001" hidden="1" customHeight="1" thickTop="1">
      <c r="B257" s="7" t="s">
        <v>230</v>
      </c>
    </row>
    <row r="258" spans="1:7" ht="17.100000000000001" hidden="1" customHeight="1">
      <c r="B258" s="7" t="s">
        <v>99</v>
      </c>
    </row>
    <row r="259" spans="1:7" ht="17.100000000000001" hidden="1" customHeight="1"/>
    <row r="260" spans="1:7" ht="17.100000000000001" hidden="1" customHeight="1">
      <c r="B260" s="6" t="s">
        <v>214</v>
      </c>
      <c r="C260" s="160">
        <f>SUM(C257:C259)</f>
        <v>0</v>
      </c>
      <c r="D260" s="163"/>
      <c r="E260" s="160">
        <f>SUM(E257:E259)</f>
        <v>0</v>
      </c>
    </row>
    <row r="261" spans="1:7" ht="17.100000000000001" hidden="1" customHeight="1">
      <c r="C261" s="162"/>
      <c r="D261" s="162"/>
      <c r="E261" s="162"/>
    </row>
    <row r="262" spans="1:7" ht="17.100000000000001" hidden="1" customHeight="1"/>
    <row r="263" spans="1:7" ht="17.100000000000001" customHeight="1">
      <c r="A263" s="144">
        <v>9</v>
      </c>
      <c r="B263" s="314" t="s">
        <v>243</v>
      </c>
      <c r="C263" s="62"/>
    </row>
    <row r="264" spans="1:7" ht="17.100000000000001" customHeight="1">
      <c r="C264" s="141" t="s">
        <v>574</v>
      </c>
      <c r="D264" s="40"/>
      <c r="E264" s="141" t="s">
        <v>533</v>
      </c>
    </row>
    <row r="265" spans="1:7" ht="17.100000000000001" customHeight="1">
      <c r="C265" s="148" t="s">
        <v>28</v>
      </c>
      <c r="E265" s="148" t="s">
        <v>28</v>
      </c>
    </row>
    <row r="267" spans="1:7" ht="17.100000000000001" customHeight="1">
      <c r="B267" s="258" t="s">
        <v>476</v>
      </c>
      <c r="C267" s="262">
        <f>SUM(C268:C270)</f>
        <v>3110000000</v>
      </c>
      <c r="D267" s="211"/>
      <c r="E267" s="262">
        <f>SUM(E268:E270)</f>
        <v>2618897568</v>
      </c>
      <c r="G267" s="215"/>
    </row>
    <row r="268" spans="1:7" ht="17.100000000000001" customHeight="1">
      <c r="B268" s="261" t="s">
        <v>478</v>
      </c>
      <c r="C268" s="221"/>
      <c r="D268" s="158"/>
      <c r="E268" s="221">
        <v>1927246568</v>
      </c>
    </row>
    <row r="269" spans="1:7" ht="17.100000000000001" customHeight="1">
      <c r="B269" s="259"/>
      <c r="C269" s="158"/>
      <c r="D269" s="158"/>
      <c r="E269" s="158"/>
    </row>
    <row r="270" spans="1:7" ht="17.100000000000001" customHeight="1">
      <c r="B270" s="259" t="s">
        <v>477</v>
      </c>
      <c r="C270" s="158">
        <v>3110000000</v>
      </c>
      <c r="D270" s="195"/>
      <c r="E270" s="158">
        <v>691651000</v>
      </c>
    </row>
    <row r="271" spans="1:7" ht="17.100000000000001" customHeight="1">
      <c r="B271" s="260"/>
      <c r="C271" s="153"/>
      <c r="D271" s="195"/>
      <c r="E271" s="212"/>
    </row>
    <row r="272" spans="1:7" ht="17.100000000000001" customHeight="1">
      <c r="E272" s="307"/>
    </row>
    <row r="273" spans="1:8" ht="17.100000000000001" customHeight="1" thickBot="1">
      <c r="B273" s="6" t="s">
        <v>214</v>
      </c>
      <c r="C273" s="160">
        <f>C267</f>
        <v>3110000000</v>
      </c>
      <c r="D273" s="160">
        <f>D267</f>
        <v>0</v>
      </c>
      <c r="E273" s="160">
        <f>E267</f>
        <v>2618897568</v>
      </c>
    </row>
    <row r="274" spans="1:8" ht="17.100000000000001" customHeight="1" thickTop="1">
      <c r="B274" s="25"/>
      <c r="C274" s="162"/>
      <c r="D274" s="162"/>
      <c r="E274" s="162"/>
      <c r="F274" s="326"/>
    </row>
    <row r="275" spans="1:8" ht="17.100000000000001" customHeight="1">
      <c r="F275" s="406"/>
    </row>
    <row r="276" spans="1:8" ht="17.100000000000001" customHeight="1">
      <c r="A276" s="144">
        <v>10</v>
      </c>
      <c r="B276" s="17" t="s">
        <v>244</v>
      </c>
      <c r="C276" s="27"/>
      <c r="E276" s="213"/>
    </row>
    <row r="277" spans="1:8" ht="17.100000000000001" customHeight="1">
      <c r="C277" s="141" t="s">
        <v>574</v>
      </c>
      <c r="D277" s="40"/>
      <c r="E277" s="141" t="s">
        <v>533</v>
      </c>
    </row>
    <row r="278" spans="1:8" ht="17.100000000000001" customHeight="1">
      <c r="C278" s="148" t="s">
        <v>28</v>
      </c>
      <c r="E278" s="148" t="s">
        <v>28</v>
      </c>
    </row>
    <row r="279" spans="1:8" ht="17.100000000000001" customHeight="1">
      <c r="C279" s="173"/>
      <c r="E279" s="173"/>
    </row>
    <row r="280" spans="1:8" ht="17.100000000000001" customHeight="1">
      <c r="B280" s="256" t="s">
        <v>245</v>
      </c>
      <c r="C280" s="234">
        <v>107965152</v>
      </c>
      <c r="D280" s="62"/>
      <c r="E280" s="308">
        <f>202100981+97470079</f>
        <v>299571060</v>
      </c>
      <c r="F280" s="215"/>
    </row>
    <row r="281" spans="1:8" ht="17.100000000000001" customHeight="1">
      <c r="B281" s="256" t="s">
        <v>247</v>
      </c>
      <c r="C281" s="154">
        <v>1096510154</v>
      </c>
      <c r="D281" s="62"/>
      <c r="E281" s="154">
        <v>116082426</v>
      </c>
      <c r="F281" s="100"/>
    </row>
    <row r="282" spans="1:8" ht="17.100000000000001" customHeight="1">
      <c r="B282" s="257" t="s">
        <v>479</v>
      </c>
      <c r="C282" s="154">
        <f>7270756+146599</f>
        <v>7417355</v>
      </c>
      <c r="D282" s="62"/>
      <c r="E282" s="155">
        <f>895650+135699</f>
        <v>1031349</v>
      </c>
      <c r="F282" s="234"/>
      <c r="G282" s="234"/>
      <c r="H282" s="234"/>
    </row>
    <row r="283" spans="1:8" ht="17.100000000000001" customHeight="1">
      <c r="B283" s="256" t="s">
        <v>248</v>
      </c>
      <c r="C283" s="154">
        <v>336736000</v>
      </c>
      <c r="D283" s="62"/>
      <c r="E283" s="154">
        <v>309057600</v>
      </c>
      <c r="F283" s="215"/>
    </row>
    <row r="284" spans="1:8" ht="17.100000000000001" customHeight="1">
      <c r="B284" s="257" t="s">
        <v>568</v>
      </c>
      <c r="C284" s="154">
        <v>2093903</v>
      </c>
      <c r="D284" s="62"/>
      <c r="E284" s="62"/>
    </row>
    <row r="285" spans="1:8" ht="17.100000000000001" hidden="1" customHeight="1"/>
    <row r="286" spans="1:8" ht="17.100000000000001" hidden="1" customHeight="1"/>
    <row r="288" spans="1:8" ht="17.100000000000001" customHeight="1" thickBot="1">
      <c r="B288" s="6" t="s">
        <v>214</v>
      </c>
      <c r="C288" s="160">
        <f>SUM(C280:C287)</f>
        <v>1550722564</v>
      </c>
      <c r="D288" s="163"/>
      <c r="E288" s="160">
        <f>SUM(E280:E287)</f>
        <v>725742435</v>
      </c>
    </row>
    <row r="289" spans="1:5" ht="17.100000000000001" hidden="1" customHeight="1" thickTop="1">
      <c r="C289" s="198"/>
      <c r="D289" s="162"/>
      <c r="E289" s="162"/>
    </row>
    <row r="290" spans="1:5" ht="17.100000000000001" hidden="1" customHeight="1">
      <c r="E290" s="59">
        <f>SUM(E280:E288)</f>
        <v>1451484870</v>
      </c>
    </row>
    <row r="291" spans="1:5" ht="17.100000000000001" customHeight="1" thickTop="1"/>
    <row r="292" spans="1:5" ht="17.100000000000001" customHeight="1">
      <c r="A292" s="144">
        <v>11</v>
      </c>
      <c r="B292" s="17" t="s">
        <v>249</v>
      </c>
      <c r="C292" s="62"/>
    </row>
    <row r="293" spans="1:5" ht="17.100000000000001" customHeight="1">
      <c r="C293" s="141" t="s">
        <v>574</v>
      </c>
      <c r="D293" s="40"/>
      <c r="E293" s="141" t="s">
        <v>533</v>
      </c>
    </row>
    <row r="294" spans="1:5" ht="17.100000000000001" customHeight="1">
      <c r="C294" s="148" t="s">
        <v>28</v>
      </c>
      <c r="E294" s="148" t="s">
        <v>28</v>
      </c>
    </row>
    <row r="295" spans="1:5" ht="17.100000000000001" customHeight="1">
      <c r="B295" s="47" t="s">
        <v>452</v>
      </c>
      <c r="E295" s="205">
        <f>E296+E297</f>
        <v>56332371</v>
      </c>
    </row>
    <row r="296" spans="1:5" ht="17.100000000000001" customHeight="1">
      <c r="B296" s="7" t="s">
        <v>457</v>
      </c>
      <c r="E296" s="59">
        <v>42925371</v>
      </c>
    </row>
    <row r="297" spans="1:5" ht="17.100000000000001" customHeight="1">
      <c r="B297" s="7" t="s">
        <v>458</v>
      </c>
      <c r="E297" s="59">
        <v>13407000</v>
      </c>
    </row>
    <row r="298" spans="1:5" ht="17.100000000000001" customHeight="1">
      <c r="B298" s="47" t="s">
        <v>453</v>
      </c>
      <c r="C298" s="147"/>
      <c r="E298" s="147"/>
    </row>
    <row r="299" spans="1:5" ht="17.100000000000001" customHeight="1">
      <c r="B299" s="7" t="s">
        <v>457</v>
      </c>
      <c r="E299" s="59">
        <v>2480288</v>
      </c>
    </row>
    <row r="300" spans="1:5" ht="17.100000000000001" customHeight="1">
      <c r="B300" s="7" t="s">
        <v>458</v>
      </c>
      <c r="E300" s="59">
        <v>6468156</v>
      </c>
    </row>
    <row r="301" spans="1:5" ht="17.100000000000001" customHeight="1">
      <c r="B301" s="8"/>
    </row>
    <row r="302" spans="1:5" ht="17.100000000000001" customHeight="1" thickBot="1">
      <c r="B302" s="6" t="s">
        <v>214</v>
      </c>
      <c r="C302" s="160">
        <f>SUM(C296:C301)</f>
        <v>0</v>
      </c>
      <c r="D302" s="163"/>
      <c r="E302" s="160">
        <f>SUM(E296:E301)</f>
        <v>65280815</v>
      </c>
    </row>
    <row r="303" spans="1:5" ht="17.100000000000001" customHeight="1" thickTop="1">
      <c r="C303" s="162"/>
      <c r="D303" s="162"/>
      <c r="E303" s="162"/>
    </row>
    <row r="304" spans="1:5" ht="17.100000000000001" hidden="1" customHeight="1"/>
    <row r="305" spans="1:5" ht="17.100000000000001" hidden="1" customHeight="1">
      <c r="B305" s="209"/>
    </row>
    <row r="306" spans="1:5" ht="17.100000000000001" hidden="1" customHeight="1">
      <c r="A306" s="144">
        <v>24</v>
      </c>
      <c r="B306" s="17" t="s">
        <v>392</v>
      </c>
      <c r="C306" s="62"/>
    </row>
    <row r="307" spans="1:5" ht="17.100000000000001" hidden="1" customHeight="1">
      <c r="C307" s="146"/>
      <c r="D307" s="147"/>
      <c r="E307" s="146"/>
    </row>
    <row r="308" spans="1:5" ht="17.100000000000001" hidden="1" customHeight="1">
      <c r="C308" s="148"/>
      <c r="E308" s="148"/>
    </row>
    <row r="309" spans="1:5" ht="17.100000000000001" hidden="1" customHeight="1"/>
    <row r="310" spans="1:5" ht="17.100000000000001" hidden="1" customHeight="1">
      <c r="B310" s="7" t="s">
        <v>373</v>
      </c>
    </row>
    <row r="311" spans="1:5" ht="17.100000000000001" hidden="1" customHeight="1">
      <c r="B311" s="7" t="s">
        <v>374</v>
      </c>
    </row>
    <row r="312" spans="1:5" ht="17.100000000000001" hidden="1" customHeight="1">
      <c r="B312" s="7" t="s">
        <v>393</v>
      </c>
    </row>
    <row r="313" spans="1:5" ht="17.100000000000001" hidden="1" customHeight="1">
      <c r="B313" s="8" t="s">
        <v>394</v>
      </c>
      <c r="C313" s="62"/>
    </row>
    <row r="314" spans="1:5" ht="17.100000000000001" hidden="1" customHeight="1"/>
    <row r="315" spans="1:5" ht="17.100000000000001" hidden="1" customHeight="1">
      <c r="B315" s="6" t="s">
        <v>214</v>
      </c>
      <c r="C315" s="160"/>
      <c r="D315" s="163"/>
      <c r="E315" s="160"/>
    </row>
    <row r="316" spans="1:5" ht="17.100000000000001" hidden="1" customHeight="1">
      <c r="C316" s="162"/>
      <c r="D316" s="162"/>
      <c r="E316" s="162"/>
    </row>
    <row r="317" spans="1:5" ht="17.100000000000001" hidden="1" customHeight="1"/>
    <row r="318" spans="1:5" ht="17.100000000000001" hidden="1" customHeight="1">
      <c r="A318" s="144">
        <v>25</v>
      </c>
      <c r="B318" s="17" t="s">
        <v>395</v>
      </c>
      <c r="C318" s="62"/>
    </row>
    <row r="319" spans="1:5" ht="17.100000000000001" hidden="1" customHeight="1">
      <c r="C319" s="146"/>
      <c r="D319" s="147"/>
      <c r="E319" s="146"/>
    </row>
    <row r="320" spans="1:5" ht="17.100000000000001" hidden="1" customHeight="1">
      <c r="C320" s="148"/>
      <c r="E320" s="148"/>
    </row>
    <row r="321" spans="1:8" ht="17.100000000000001" hidden="1" customHeight="1"/>
    <row r="322" spans="1:8" ht="17.100000000000001" hidden="1" customHeight="1">
      <c r="B322" s="7" t="s">
        <v>373</v>
      </c>
      <c r="C322" s="62"/>
      <c r="E322" s="62"/>
    </row>
    <row r="323" spans="1:8" ht="17.100000000000001" hidden="1" customHeight="1">
      <c r="B323" s="7" t="s">
        <v>374</v>
      </c>
      <c r="C323" s="62"/>
      <c r="E323" s="62"/>
    </row>
    <row r="324" spans="1:8" ht="17.100000000000001" hidden="1" customHeight="1">
      <c r="B324" s="7" t="s">
        <v>393</v>
      </c>
      <c r="C324" s="62"/>
      <c r="E324" s="62"/>
    </row>
    <row r="325" spans="1:8" ht="17.100000000000001" hidden="1" customHeight="1">
      <c r="B325" s="8" t="s">
        <v>394</v>
      </c>
      <c r="C325" s="62"/>
    </row>
    <row r="326" spans="1:8" ht="17.100000000000001" hidden="1" customHeight="1"/>
    <row r="327" spans="1:8" ht="17.100000000000001" hidden="1" customHeight="1">
      <c r="B327" s="6" t="s">
        <v>214</v>
      </c>
      <c r="C327" s="160"/>
      <c r="D327" s="163"/>
      <c r="E327" s="160"/>
    </row>
    <row r="328" spans="1:8" ht="17.100000000000001" customHeight="1">
      <c r="C328" s="162"/>
      <c r="D328" s="162"/>
      <c r="E328" s="162"/>
    </row>
    <row r="329" spans="1:8" s="144" customFormat="1" ht="17.100000000000001" customHeight="1">
      <c r="A329" s="144">
        <v>12</v>
      </c>
      <c r="B329" s="144" t="s">
        <v>250</v>
      </c>
      <c r="F329" s="150"/>
      <c r="G329" s="150"/>
      <c r="H329" s="150"/>
    </row>
    <row r="330" spans="1:8" ht="17.100000000000001" customHeight="1">
      <c r="A330" s="7"/>
      <c r="C330" s="141" t="s">
        <v>574</v>
      </c>
      <c r="D330" s="40"/>
      <c r="E330" s="141" t="s">
        <v>533</v>
      </c>
    </row>
    <row r="331" spans="1:8" ht="17.100000000000001" customHeight="1">
      <c r="A331" s="7"/>
      <c r="C331" s="149" t="s">
        <v>28</v>
      </c>
      <c r="E331" s="148" t="s">
        <v>28</v>
      </c>
    </row>
    <row r="332" spans="1:8" ht="17.100000000000001" customHeight="1">
      <c r="A332" s="7"/>
      <c r="B332" s="47"/>
      <c r="C332" s="373"/>
      <c r="E332" s="54"/>
    </row>
    <row r="333" spans="1:8" ht="17.100000000000001" customHeight="1">
      <c r="A333" s="7"/>
      <c r="B333" s="60" t="s">
        <v>251</v>
      </c>
      <c r="C333" s="153">
        <f>36788440+41502814</f>
        <v>78291254</v>
      </c>
      <c r="E333" s="309">
        <v>144159514</v>
      </c>
      <c r="F333" s="153"/>
      <c r="G333" s="234"/>
    </row>
    <row r="334" spans="1:8" ht="17.100000000000001" customHeight="1">
      <c r="A334" s="7"/>
      <c r="B334" s="60" t="s">
        <v>252</v>
      </c>
      <c r="C334" s="154">
        <f>401445153+63245010</f>
        <v>464690163</v>
      </c>
      <c r="E334" s="309">
        <v>247596404</v>
      </c>
      <c r="F334" s="154"/>
      <c r="G334" s="234"/>
    </row>
    <row r="335" spans="1:8" ht="17.100000000000001" customHeight="1">
      <c r="A335" s="7"/>
      <c r="B335" s="60" t="s">
        <v>459</v>
      </c>
      <c r="C335" s="38"/>
      <c r="E335" s="309"/>
      <c r="F335" s="38"/>
      <c r="G335" s="234"/>
    </row>
    <row r="336" spans="1:8" ht="17.100000000000001" customHeight="1">
      <c r="A336" s="7"/>
      <c r="B336" s="60" t="s">
        <v>529</v>
      </c>
      <c r="C336" s="487">
        <v>7500000000</v>
      </c>
      <c r="E336" s="309">
        <v>7500000000</v>
      </c>
      <c r="F336" s="487"/>
      <c r="G336" s="234"/>
    </row>
    <row r="337" spans="1:7" ht="17.100000000000001" customHeight="1">
      <c r="A337" s="7"/>
      <c r="B337" s="60" t="s">
        <v>528</v>
      </c>
      <c r="C337" s="309">
        <f>3533712+2711705236</f>
        <v>2715238948</v>
      </c>
      <c r="D337" s="58"/>
      <c r="E337" s="309">
        <v>3299214523</v>
      </c>
      <c r="F337" s="309"/>
      <c r="G337" s="234"/>
    </row>
    <row r="338" spans="1:7" ht="17.100000000000001" customHeight="1">
      <c r="A338" s="7"/>
      <c r="B338" s="60" t="s">
        <v>531</v>
      </c>
      <c r="C338" s="419">
        <f>1657948080+1300361127</f>
        <v>2958309207</v>
      </c>
      <c r="E338" s="100">
        <f>986861139+492365096</f>
        <v>1479226235</v>
      </c>
      <c r="F338" s="419"/>
      <c r="G338" s="234"/>
    </row>
    <row r="339" spans="1:7" ht="17.100000000000001" customHeight="1" thickBot="1">
      <c r="A339" s="7"/>
      <c r="B339" s="6" t="s">
        <v>214</v>
      </c>
      <c r="C339" s="418">
        <f>SUM(C333:C338)</f>
        <v>13716529572</v>
      </c>
      <c r="D339" s="163"/>
      <c r="E339" s="160">
        <f>SUM(E333:E338)</f>
        <v>12670196676</v>
      </c>
      <c r="F339" s="325"/>
      <c r="G339" s="234"/>
    </row>
    <row r="340" spans="1:7" ht="17.100000000000001" customHeight="1" thickTop="1">
      <c r="A340" s="7"/>
      <c r="B340" s="209"/>
      <c r="C340" s="198"/>
      <c r="D340" s="162"/>
      <c r="E340" s="162"/>
      <c r="F340" s="325"/>
      <c r="G340" s="215"/>
    </row>
    <row r="341" spans="1:7" ht="17.100000000000001" customHeight="1">
      <c r="F341" s="153"/>
      <c r="G341" s="406"/>
    </row>
    <row r="342" spans="1:7" ht="17.100000000000001" hidden="1" customHeight="1">
      <c r="A342" s="144">
        <v>15</v>
      </c>
      <c r="B342" s="17" t="s">
        <v>396</v>
      </c>
      <c r="C342" s="62"/>
    </row>
    <row r="343" spans="1:7" ht="17.100000000000001" hidden="1" customHeight="1" thickBot="1">
      <c r="A343" s="7"/>
      <c r="C343" s="319" t="s">
        <v>530</v>
      </c>
      <c r="D343" s="40"/>
      <c r="E343" s="39" t="s">
        <v>525</v>
      </c>
    </row>
    <row r="344" spans="1:7" ht="17.100000000000001" hidden="1" customHeight="1" thickTop="1">
      <c r="A344" s="7"/>
      <c r="C344" s="148" t="s">
        <v>28</v>
      </c>
      <c r="E344" s="148" t="s">
        <v>28</v>
      </c>
    </row>
    <row r="345" spans="1:7" ht="17.100000000000001" hidden="1" customHeight="1">
      <c r="A345" s="7"/>
    </row>
    <row r="346" spans="1:7" ht="17.100000000000001" hidden="1" customHeight="1">
      <c r="A346" s="7"/>
      <c r="B346" s="8" t="s">
        <v>397</v>
      </c>
      <c r="C346" s="62"/>
      <c r="E346" s="62"/>
    </row>
    <row r="347" spans="1:7" ht="17.100000000000001" hidden="1" customHeight="1">
      <c r="A347" s="7"/>
      <c r="B347" s="8" t="s">
        <v>397</v>
      </c>
      <c r="C347" s="62"/>
      <c r="E347" s="62"/>
    </row>
    <row r="348" spans="1:7" ht="17.100000000000001" hidden="1" customHeight="1">
      <c r="A348" s="7"/>
    </row>
    <row r="349" spans="1:7" ht="17.100000000000001" hidden="1" customHeight="1">
      <c r="A349" s="7"/>
      <c r="B349" s="6" t="s">
        <v>214</v>
      </c>
      <c r="C349" s="160">
        <f>SUM(C346:C347)</f>
        <v>0</v>
      </c>
      <c r="D349" s="163"/>
      <c r="E349" s="160">
        <f>SUM(E346:E347)</f>
        <v>0</v>
      </c>
    </row>
    <row r="350" spans="1:7" ht="17.100000000000001" hidden="1" customHeight="1">
      <c r="A350" s="7"/>
      <c r="C350" s="162"/>
      <c r="D350" s="162"/>
      <c r="E350" s="162"/>
    </row>
    <row r="351" spans="1:7" ht="17.100000000000001" hidden="1" customHeight="1">
      <c r="A351" s="144">
        <v>28</v>
      </c>
      <c r="B351" s="17" t="s">
        <v>253</v>
      </c>
      <c r="C351" s="62"/>
    </row>
    <row r="352" spans="1:7" ht="17.100000000000001" hidden="1" customHeight="1">
      <c r="C352" s="39" t="s">
        <v>496</v>
      </c>
      <c r="D352" s="40"/>
      <c r="E352" s="39" t="s">
        <v>495</v>
      </c>
    </row>
    <row r="353" spans="1:5" ht="17.100000000000001" hidden="1" customHeight="1" thickBot="1">
      <c r="C353" s="148" t="s">
        <v>28</v>
      </c>
      <c r="E353" s="148" t="s">
        <v>28</v>
      </c>
    </row>
    <row r="354" spans="1:5" ht="17.100000000000001" hidden="1" customHeight="1" thickTop="1"/>
    <row r="355" spans="1:5" ht="17.100000000000001" hidden="1" customHeight="1">
      <c r="B355" s="8" t="s">
        <v>254</v>
      </c>
      <c r="C355" s="62"/>
      <c r="E355" s="62"/>
    </row>
    <row r="356" spans="1:5" ht="17.100000000000001" hidden="1" customHeight="1">
      <c r="B356" s="8" t="s">
        <v>255</v>
      </c>
      <c r="C356" s="62"/>
    </row>
    <row r="357" spans="1:5" ht="17.100000000000001" hidden="1" customHeight="1">
      <c r="B357" s="8" t="s">
        <v>256</v>
      </c>
      <c r="C357" s="62"/>
    </row>
    <row r="358" spans="1:5" ht="17.100000000000001" hidden="1" customHeight="1"/>
    <row r="359" spans="1:5" ht="17.100000000000001" hidden="1" customHeight="1">
      <c r="B359" s="6" t="s">
        <v>214</v>
      </c>
      <c r="C359" s="160">
        <f>SUM(C355:C357)</f>
        <v>0</v>
      </c>
      <c r="D359" s="163"/>
      <c r="E359" s="160">
        <f>SUM(E355:E357)</f>
        <v>0</v>
      </c>
    </row>
    <row r="360" spans="1:5" ht="17.100000000000001" hidden="1" customHeight="1">
      <c r="C360" s="162"/>
      <c r="D360" s="162"/>
      <c r="E360" s="162"/>
    </row>
    <row r="361" spans="1:5" ht="15" hidden="1" customHeight="1" thickBot="1"/>
    <row r="362" spans="1:5" ht="17.100000000000001" hidden="1" customHeight="1" thickTop="1">
      <c r="A362" s="144">
        <v>29</v>
      </c>
      <c r="B362" s="17" t="s">
        <v>398</v>
      </c>
      <c r="C362" s="62"/>
    </row>
    <row r="363" spans="1:5" ht="17.100000000000001" hidden="1" customHeight="1">
      <c r="C363" s="39" t="s">
        <v>496</v>
      </c>
      <c r="D363" s="40"/>
      <c r="E363" s="39" t="s">
        <v>495</v>
      </c>
    </row>
    <row r="364" spans="1:5" ht="17.100000000000001" hidden="1" customHeight="1">
      <c r="C364" s="148" t="s">
        <v>28</v>
      </c>
      <c r="E364" s="148" t="s">
        <v>28</v>
      </c>
    </row>
    <row r="365" spans="1:5" ht="17.100000000000001" hidden="1" customHeight="1"/>
    <row r="366" spans="1:5" ht="17.100000000000001" hidden="1" customHeight="1"/>
    <row r="367" spans="1:5" ht="17.100000000000001" hidden="1" customHeight="1">
      <c r="B367" s="6" t="s">
        <v>214</v>
      </c>
      <c r="C367" s="160">
        <f>SUM(C365:C366)</f>
        <v>0</v>
      </c>
      <c r="D367" s="163"/>
      <c r="E367" s="160">
        <f>SUM(E365:E366)</f>
        <v>0</v>
      </c>
    </row>
    <row r="368" spans="1:5" ht="17.100000000000001" hidden="1" customHeight="1">
      <c r="C368" s="162"/>
      <c r="D368" s="162"/>
      <c r="E368" s="162"/>
    </row>
    <row r="369" spans="1:5" ht="17.100000000000001" hidden="1" customHeight="1"/>
    <row r="370" spans="1:5" ht="17.100000000000001" hidden="1" customHeight="1"/>
    <row r="371" spans="1:5" ht="17.100000000000001" customHeight="1">
      <c r="A371" s="144">
        <v>16</v>
      </c>
      <c r="B371" s="17" t="s">
        <v>257</v>
      </c>
      <c r="C371" s="62"/>
    </row>
    <row r="372" spans="1:5" ht="17.100000000000001" customHeight="1">
      <c r="C372" s="141" t="s">
        <v>574</v>
      </c>
      <c r="D372" s="40"/>
      <c r="E372" s="141" t="s">
        <v>533</v>
      </c>
    </row>
    <row r="373" spans="1:5" ht="17.100000000000001" customHeight="1">
      <c r="C373" s="148" t="s">
        <v>28</v>
      </c>
      <c r="E373" s="148" t="s">
        <v>28</v>
      </c>
    </row>
    <row r="375" spans="1:5" ht="17.100000000000001" customHeight="1">
      <c r="B375" s="214" t="s">
        <v>258</v>
      </c>
      <c r="C375" s="151">
        <f>SUM(C376:C377)</f>
        <v>0</v>
      </c>
      <c r="D375" s="205"/>
      <c r="E375" s="151">
        <f>SUM(E376:E377)</f>
        <v>3650000000</v>
      </c>
    </row>
    <row r="376" spans="1:5" ht="17.100000000000001" customHeight="1">
      <c r="B376" s="257" t="s">
        <v>538</v>
      </c>
      <c r="C376" s="63"/>
      <c r="D376" s="58"/>
      <c r="E376" s="63">
        <v>3650000000</v>
      </c>
    </row>
    <row r="377" spans="1:5" ht="17.100000000000001" customHeight="1">
      <c r="B377" s="11"/>
      <c r="C377" s="170"/>
      <c r="D377" s="172"/>
      <c r="E377" s="170"/>
    </row>
    <row r="378" spans="1:5" ht="17.100000000000001" hidden="1" customHeight="1"/>
    <row r="379" spans="1:5" ht="17.100000000000001" customHeight="1" thickBot="1">
      <c r="B379" s="6" t="s">
        <v>214</v>
      </c>
      <c r="C379" s="160">
        <f>C375</f>
        <v>0</v>
      </c>
      <c r="D379" s="163"/>
      <c r="E379" s="160">
        <f>E375</f>
        <v>3650000000</v>
      </c>
    </row>
    <row r="380" spans="1:5" ht="17.100000000000001" hidden="1" customHeight="1" thickTop="1">
      <c r="C380" s="162"/>
      <c r="D380" s="162"/>
      <c r="E380" s="162"/>
    </row>
    <row r="381" spans="1:5" ht="17.100000000000001" hidden="1" customHeight="1">
      <c r="C381" s="162"/>
      <c r="D381" s="162"/>
      <c r="E381" s="162"/>
    </row>
    <row r="382" spans="1:5" ht="17.100000000000001" hidden="1" customHeight="1">
      <c r="A382" s="144">
        <v>31</v>
      </c>
      <c r="B382" s="17" t="s">
        <v>240</v>
      </c>
      <c r="C382" s="62"/>
    </row>
    <row r="383" spans="1:5" ht="17.100000000000001" hidden="1" customHeight="1" thickBot="1">
      <c r="C383" s="146" t="s">
        <v>492</v>
      </c>
      <c r="D383" s="147"/>
      <c r="E383" s="146" t="s">
        <v>502</v>
      </c>
    </row>
    <row r="384" spans="1:5" ht="17.100000000000001" hidden="1" customHeight="1">
      <c r="C384" s="148" t="s">
        <v>28</v>
      </c>
      <c r="E384" s="148" t="s">
        <v>28</v>
      </c>
    </row>
    <row r="385" spans="1:6" ht="17.100000000000001" hidden="1" customHeight="1"/>
    <row r="386" spans="1:6" ht="17.100000000000001" hidden="1" customHeight="1">
      <c r="B386" s="7" t="s">
        <v>241</v>
      </c>
    </row>
    <row r="387" spans="1:6" ht="17.100000000000001" hidden="1" customHeight="1">
      <c r="B387" s="7" t="s">
        <v>242</v>
      </c>
    </row>
    <row r="388" spans="1:6" ht="17.100000000000001" hidden="1" customHeight="1"/>
    <row r="389" spans="1:6" ht="17.100000000000001" hidden="1" customHeight="1">
      <c r="B389" s="6" t="s">
        <v>214</v>
      </c>
      <c r="C389" s="160">
        <f>SUM(C386:C388)</f>
        <v>0</v>
      </c>
      <c r="D389" s="163"/>
      <c r="E389" s="160">
        <f>SUM(E386:E388)</f>
        <v>0</v>
      </c>
    </row>
    <row r="390" spans="1:6" ht="17.100000000000001" hidden="1" customHeight="1">
      <c r="C390" s="162"/>
      <c r="D390" s="162"/>
      <c r="E390" s="162"/>
    </row>
    <row r="391" spans="1:6" ht="17.100000000000001" customHeight="1" thickTop="1">
      <c r="C391" s="162"/>
      <c r="D391" s="162"/>
      <c r="E391" s="162"/>
    </row>
    <row r="392" spans="1:6" ht="17.100000000000001" customHeight="1">
      <c r="A392" s="144">
        <v>13</v>
      </c>
      <c r="B392" s="17" t="s">
        <v>401</v>
      </c>
      <c r="C392" s="62"/>
    </row>
    <row r="393" spans="1:6" ht="17.100000000000001" customHeight="1">
      <c r="C393" s="141" t="s">
        <v>574</v>
      </c>
      <c r="D393" s="40"/>
      <c r="E393" s="141" t="s">
        <v>533</v>
      </c>
    </row>
    <row r="394" spans="1:6" ht="17.100000000000001" customHeight="1">
      <c r="C394" s="148" t="s">
        <v>28</v>
      </c>
      <c r="E394" s="148" t="s">
        <v>28</v>
      </c>
    </row>
    <row r="396" spans="1:6" ht="17.100000000000001" customHeight="1">
      <c r="B396" s="7" t="s">
        <v>412</v>
      </c>
      <c r="C396" s="59">
        <f>E400</f>
        <v>148326161</v>
      </c>
      <c r="E396" s="59">
        <v>148326161</v>
      </c>
    </row>
    <row r="397" spans="1:6" ht="17.100000000000001" customHeight="1">
      <c r="B397" s="7" t="s">
        <v>413</v>
      </c>
      <c r="C397" s="276">
        <f>18103000+55013389+60491000</f>
        <v>133607389</v>
      </c>
      <c r="E397" s="263"/>
    </row>
    <row r="398" spans="1:6" ht="17.100000000000001" customHeight="1">
      <c r="B398" s="7" t="s">
        <v>414</v>
      </c>
      <c r="C398" s="59">
        <f>221442550</f>
        <v>221442550</v>
      </c>
      <c r="E398" s="264"/>
      <c r="F398" s="275"/>
    </row>
    <row r="400" spans="1:6" ht="17.100000000000001" customHeight="1" thickBot="1">
      <c r="B400" s="6" t="s">
        <v>415</v>
      </c>
      <c r="C400" s="160">
        <f>SUM(C396,C397,-C398)</f>
        <v>60491000</v>
      </c>
      <c r="D400" s="163"/>
      <c r="E400" s="160">
        <f>SUM(E396,E397,-E398)</f>
        <v>148326161</v>
      </c>
    </row>
    <row r="401" spans="1:5" ht="17.100000000000001" hidden="1" customHeight="1" thickTop="1">
      <c r="C401" s="162"/>
      <c r="D401" s="162"/>
      <c r="E401" s="162"/>
    </row>
    <row r="402" spans="1:5" ht="17.100000000000001" hidden="1" customHeight="1">
      <c r="C402" s="162"/>
      <c r="D402" s="162"/>
      <c r="E402" s="162"/>
    </row>
    <row r="403" spans="1:5" ht="17.100000000000001" hidden="1" customHeight="1">
      <c r="A403" s="144">
        <v>33</v>
      </c>
      <c r="B403" s="17" t="s">
        <v>399</v>
      </c>
      <c r="C403" s="62"/>
    </row>
    <row r="404" spans="1:5" ht="17.100000000000001" hidden="1" customHeight="1">
      <c r="A404" s="7"/>
      <c r="C404" s="146" t="s">
        <v>492</v>
      </c>
      <c r="D404" s="147"/>
      <c r="E404" s="146" t="s">
        <v>502</v>
      </c>
    </row>
    <row r="405" spans="1:5" ht="17.100000000000001" hidden="1" customHeight="1">
      <c r="A405" s="7"/>
      <c r="C405" s="148" t="s">
        <v>28</v>
      </c>
      <c r="E405" s="148" t="s">
        <v>28</v>
      </c>
    </row>
    <row r="406" spans="1:5" ht="17.100000000000001" hidden="1" customHeight="1">
      <c r="A406" s="7"/>
    </row>
    <row r="407" spans="1:5" ht="17.100000000000001" hidden="1" customHeight="1">
      <c r="A407" s="7"/>
      <c r="B407" s="8" t="s">
        <v>397</v>
      </c>
      <c r="C407" s="62"/>
      <c r="E407" s="62"/>
    </row>
    <row r="408" spans="1:5" ht="17.100000000000001" hidden="1" customHeight="1">
      <c r="A408" s="7"/>
      <c r="B408" s="8" t="s">
        <v>397</v>
      </c>
      <c r="C408" s="62"/>
      <c r="E408" s="62"/>
    </row>
    <row r="409" spans="1:5" ht="17.100000000000001" hidden="1" customHeight="1">
      <c r="A409" s="7"/>
    </row>
    <row r="410" spans="1:5" ht="17.100000000000001" hidden="1" customHeight="1">
      <c r="A410" s="7"/>
      <c r="B410" s="6" t="s">
        <v>214</v>
      </c>
      <c r="C410" s="160">
        <f>SUM(C407:C408)</f>
        <v>0</v>
      </c>
      <c r="D410" s="163"/>
      <c r="E410" s="160">
        <f>SUM(E407:E408)</f>
        <v>0</v>
      </c>
    </row>
    <row r="411" spans="1:5" ht="17.100000000000001" hidden="1" customHeight="1">
      <c r="A411" s="7"/>
      <c r="C411" s="162"/>
      <c r="D411" s="162"/>
      <c r="E411" s="162"/>
    </row>
    <row r="412" spans="1:5" ht="17.100000000000001" hidden="1" customHeight="1">
      <c r="A412" s="7"/>
      <c r="C412" s="162"/>
      <c r="D412" s="162"/>
      <c r="E412" s="162"/>
    </row>
    <row r="413" spans="1:5" ht="17.100000000000001" hidden="1" customHeight="1">
      <c r="A413" s="144">
        <v>35</v>
      </c>
      <c r="B413" s="17" t="s">
        <v>259</v>
      </c>
      <c r="C413" s="62"/>
    </row>
    <row r="414" spans="1:5" ht="17.100000000000001" hidden="1" customHeight="1">
      <c r="C414" s="149" t="s">
        <v>493</v>
      </c>
      <c r="D414" s="147"/>
      <c r="E414" s="149" t="s">
        <v>493</v>
      </c>
    </row>
    <row r="415" spans="1:5" ht="17.100000000000001" hidden="1" customHeight="1">
      <c r="C415" s="148" t="s">
        <v>28</v>
      </c>
      <c r="E415" s="148" t="s">
        <v>28</v>
      </c>
    </row>
    <row r="416" spans="1:5" ht="17.100000000000001" hidden="1" customHeight="1"/>
    <row r="417" spans="1:9" ht="17.100000000000001" hidden="1" customHeight="1">
      <c r="B417" s="7" t="s">
        <v>260</v>
      </c>
    </row>
    <row r="418" spans="1:9" ht="17.100000000000001" hidden="1" customHeight="1">
      <c r="B418" s="8" t="s">
        <v>261</v>
      </c>
      <c r="C418" s="62"/>
      <c r="E418" s="62"/>
    </row>
    <row r="419" spans="1:9" ht="17.100000000000001" hidden="1" customHeight="1">
      <c r="B419" s="8" t="s">
        <v>262</v>
      </c>
      <c r="C419" s="62"/>
    </row>
    <row r="420" spans="1:9" ht="17.100000000000001" hidden="1" customHeight="1"/>
    <row r="421" spans="1:9" ht="17.100000000000001" hidden="1" customHeight="1">
      <c r="B421" s="6" t="s">
        <v>263</v>
      </c>
      <c r="C421" s="160">
        <f>SUM(C417:C419)</f>
        <v>0</v>
      </c>
      <c r="D421" s="163"/>
      <c r="E421" s="160">
        <f>SUM(E417:E419)</f>
        <v>0</v>
      </c>
    </row>
    <row r="422" spans="1:9" ht="17.100000000000001" hidden="1" customHeight="1">
      <c r="C422" s="162"/>
      <c r="D422" s="162"/>
      <c r="E422" s="162"/>
    </row>
    <row r="423" spans="1:9" ht="17.100000000000001" hidden="1" customHeight="1"/>
    <row r="424" spans="1:9" ht="17.100000000000001" customHeight="1" thickTop="1"/>
    <row r="431" spans="1:9" ht="17.100000000000001" customHeight="1">
      <c r="A431" s="144">
        <v>14</v>
      </c>
      <c r="B431" s="17" t="s">
        <v>266</v>
      </c>
      <c r="C431" s="62"/>
    </row>
    <row r="432" spans="1:9" ht="17.100000000000001" customHeight="1">
      <c r="C432" s="310" t="s">
        <v>569</v>
      </c>
      <c r="D432" s="40"/>
      <c r="E432" s="310" t="s">
        <v>570</v>
      </c>
      <c r="I432" s="207"/>
    </row>
    <row r="433" spans="1:10" ht="17.100000000000001" customHeight="1">
      <c r="C433" s="148" t="s">
        <v>28</v>
      </c>
      <c r="E433" s="148" t="s">
        <v>28</v>
      </c>
      <c r="I433" s="143"/>
    </row>
    <row r="434" spans="1:10" ht="17.100000000000001" customHeight="1">
      <c r="C434" s="149"/>
      <c r="E434" s="149"/>
      <c r="I434" s="143"/>
    </row>
    <row r="435" spans="1:10" s="26" customFormat="1" ht="17.100000000000001" customHeight="1">
      <c r="A435" s="144"/>
      <c r="B435" s="28" t="s">
        <v>452</v>
      </c>
      <c r="C435" s="205">
        <f>SUM(C436:C441)</f>
        <v>16002485363</v>
      </c>
      <c r="D435" s="205"/>
      <c r="E435" s="205">
        <f>SUM(E436:E441)</f>
        <v>13867253360</v>
      </c>
      <c r="F435" s="407"/>
      <c r="G435" s="407"/>
      <c r="H435" s="407"/>
      <c r="I435" s="207"/>
    </row>
    <row r="436" spans="1:10" ht="17.100000000000001" customHeight="1">
      <c r="A436" s="144">
        <v>1</v>
      </c>
      <c r="B436" s="29" t="s">
        <v>460</v>
      </c>
      <c r="C436" s="469">
        <v>5385944779</v>
      </c>
      <c r="E436" s="154">
        <v>852571969</v>
      </c>
      <c r="F436" s="420"/>
      <c r="G436" s="374"/>
      <c r="I436" s="143"/>
    </row>
    <row r="437" spans="1:10" ht="17.100000000000001" customHeight="1">
      <c r="A437" s="144">
        <v>2</v>
      </c>
      <c r="B437" s="29" t="s">
        <v>461</v>
      </c>
      <c r="C437" s="470">
        <v>6754537794</v>
      </c>
      <c r="E437" s="374">
        <v>8103287101</v>
      </c>
      <c r="F437" s="420"/>
      <c r="G437" s="374"/>
      <c r="I437" s="143"/>
    </row>
    <row r="438" spans="1:10" ht="17.100000000000001" customHeight="1">
      <c r="A438" s="144">
        <v>3</v>
      </c>
      <c r="B438" s="29" t="s">
        <v>462</v>
      </c>
      <c r="C438" s="507">
        <v>701125041</v>
      </c>
      <c r="D438" s="58"/>
      <c r="E438" s="374">
        <v>930890244</v>
      </c>
      <c r="F438" s="420"/>
      <c r="G438" s="374"/>
      <c r="I438" s="143"/>
    </row>
    <row r="439" spans="1:10" ht="17.100000000000001" customHeight="1">
      <c r="A439" s="144">
        <v>4</v>
      </c>
      <c r="B439" s="29" t="s">
        <v>463</v>
      </c>
      <c r="C439" s="471">
        <v>902496408</v>
      </c>
      <c r="E439" s="374">
        <v>648248516</v>
      </c>
      <c r="F439" s="420"/>
      <c r="G439" s="374"/>
      <c r="I439" s="143"/>
    </row>
    <row r="440" spans="1:10" ht="17.100000000000001" customHeight="1">
      <c r="A440" s="144">
        <v>5</v>
      </c>
      <c r="B440" s="29" t="s">
        <v>549</v>
      </c>
      <c r="C440" s="471">
        <v>510637268</v>
      </c>
      <c r="E440" s="62"/>
      <c r="F440" s="420"/>
      <c r="G440" s="374"/>
      <c r="I440" s="143"/>
    </row>
    <row r="441" spans="1:10" ht="17.100000000000001" customHeight="1">
      <c r="A441" s="144">
        <v>6</v>
      </c>
      <c r="B441" s="29" t="s">
        <v>465</v>
      </c>
      <c r="C441" s="406">
        <v>1747744073</v>
      </c>
      <c r="E441" s="374">
        <v>3332255530</v>
      </c>
      <c r="I441" s="143"/>
    </row>
    <row r="442" spans="1:10" ht="17.100000000000001" customHeight="1">
      <c r="B442" s="28" t="s">
        <v>453</v>
      </c>
      <c r="C442" s="378">
        <v>8085634749</v>
      </c>
      <c r="E442" s="378">
        <v>9984330037</v>
      </c>
      <c r="G442" s="374"/>
      <c r="I442" s="143"/>
    </row>
    <row r="443" spans="1:10" ht="17.100000000000001" customHeight="1">
      <c r="B443" s="8"/>
      <c r="C443" s="154"/>
      <c r="I443" s="143"/>
    </row>
    <row r="444" spans="1:10" ht="17.100000000000001" customHeight="1">
      <c r="B444" s="216"/>
      <c r="I444" s="143"/>
    </row>
    <row r="445" spans="1:10" ht="17.100000000000001" customHeight="1" thickBot="1">
      <c r="B445" s="6" t="s">
        <v>214</v>
      </c>
      <c r="C445" s="160">
        <f>C442+C435</f>
        <v>24088120112</v>
      </c>
      <c r="D445" s="163"/>
      <c r="E445" s="160">
        <f>E435+E442</f>
        <v>23851583397</v>
      </c>
      <c r="F445" s="218"/>
      <c r="I445" s="143"/>
      <c r="J445" s="216"/>
    </row>
    <row r="446" spans="1:10" ht="17.100000000000001" customHeight="1" thickTop="1">
      <c r="C446" s="162"/>
      <c r="D446" s="162"/>
      <c r="E446" s="162"/>
    </row>
    <row r="447" spans="1:10" ht="17.100000000000001" hidden="1" customHeight="1"/>
    <row r="448" spans="1:10" ht="17.100000000000001" hidden="1" customHeight="1"/>
    <row r="449" spans="1:5" ht="17.100000000000001" customHeight="1">
      <c r="A449" s="144">
        <v>15</v>
      </c>
      <c r="B449" s="17" t="s">
        <v>267</v>
      </c>
      <c r="C449" s="62"/>
    </row>
    <row r="450" spans="1:5" ht="17.100000000000001" customHeight="1">
      <c r="C450" s="310" t="s">
        <v>569</v>
      </c>
      <c r="D450" s="40"/>
      <c r="E450" s="310" t="s">
        <v>570</v>
      </c>
    </row>
    <row r="451" spans="1:5" ht="17.100000000000001" customHeight="1">
      <c r="C451" s="148" t="s">
        <v>28</v>
      </c>
      <c r="E451" s="148" t="s">
        <v>28</v>
      </c>
    </row>
    <row r="453" spans="1:5" ht="17.100000000000001" customHeight="1">
      <c r="B453" s="7" t="s">
        <v>268</v>
      </c>
    </row>
    <row r="454" spans="1:5" ht="17.100000000000001" customHeight="1">
      <c r="B454" s="8" t="s">
        <v>269</v>
      </c>
      <c r="C454" s="62"/>
      <c r="E454" s="62"/>
    </row>
    <row r="455" spans="1:5" ht="17.100000000000001" customHeight="1">
      <c r="B455" s="8" t="s">
        <v>270</v>
      </c>
      <c r="C455" s="217"/>
      <c r="E455" s="32"/>
    </row>
    <row r="456" spans="1:5" ht="17.100000000000001" customHeight="1">
      <c r="B456" s="8" t="s">
        <v>271</v>
      </c>
      <c r="C456" s="62"/>
    </row>
    <row r="457" spans="1:5" ht="17.100000000000001" hidden="1" customHeight="1">
      <c r="B457" s="8" t="s">
        <v>246</v>
      </c>
      <c r="C457" s="62"/>
    </row>
    <row r="458" spans="1:5" ht="17.100000000000001" hidden="1" customHeight="1">
      <c r="B458" s="8" t="s">
        <v>272</v>
      </c>
      <c r="C458" s="62"/>
    </row>
    <row r="460" spans="1:5" ht="17.100000000000001" customHeight="1" thickBot="1">
      <c r="B460" s="6" t="s">
        <v>214</v>
      </c>
      <c r="C460" s="160">
        <f>SUM(C453:C459)</f>
        <v>0</v>
      </c>
      <c r="D460" s="163"/>
      <c r="E460" s="160">
        <f>SUM(E453:E459)</f>
        <v>0</v>
      </c>
    </row>
    <row r="461" spans="1:5" ht="17.100000000000001" customHeight="1" thickTop="1">
      <c r="C461" s="162"/>
      <c r="D461" s="162"/>
      <c r="E461" s="162"/>
    </row>
    <row r="463" spans="1:5" ht="17.100000000000001" customHeight="1">
      <c r="A463" s="144">
        <v>16</v>
      </c>
      <c r="B463" s="174" t="s">
        <v>273</v>
      </c>
    </row>
    <row r="464" spans="1:5" ht="17.100000000000001" customHeight="1">
      <c r="C464" s="310" t="s">
        <v>569</v>
      </c>
      <c r="D464" s="40"/>
      <c r="E464" s="310" t="s">
        <v>570</v>
      </c>
    </row>
    <row r="465" spans="1:8" ht="17.100000000000001" customHeight="1">
      <c r="C465" s="148" t="s">
        <v>28</v>
      </c>
      <c r="E465" s="148" t="s">
        <v>28</v>
      </c>
    </row>
    <row r="467" spans="1:8" s="26" customFormat="1" ht="17.100000000000001" customHeight="1">
      <c r="A467" s="144"/>
      <c r="B467" s="28" t="s">
        <v>452</v>
      </c>
      <c r="C467" s="205">
        <f>SUM(C468:C473)</f>
        <v>16002485363</v>
      </c>
      <c r="D467" s="205"/>
      <c r="E467" s="205">
        <f>SUM(E468:E473)</f>
        <v>13867253360</v>
      </c>
      <c r="F467" s="407"/>
      <c r="G467" s="407"/>
      <c r="H467" s="407"/>
    </row>
    <row r="468" spans="1:8" ht="17.100000000000001" customHeight="1">
      <c r="B468" s="29" t="s">
        <v>460</v>
      </c>
      <c r="C468" s="62">
        <f t="shared" ref="C468:C474" si="2">C436</f>
        <v>5385944779</v>
      </c>
      <c r="E468" s="154">
        <v>852571969</v>
      </c>
    </row>
    <row r="469" spans="1:8" ht="17.100000000000001" customHeight="1">
      <c r="B469" s="29" t="s">
        <v>461</v>
      </c>
      <c r="C469" s="62">
        <f t="shared" si="2"/>
        <v>6754537794</v>
      </c>
      <c r="E469" s="374">
        <v>8103287101</v>
      </c>
    </row>
    <row r="470" spans="1:8" ht="17.100000000000001" customHeight="1">
      <c r="B470" s="29" t="s">
        <v>462</v>
      </c>
      <c r="C470" s="62">
        <f t="shared" si="2"/>
        <v>701125041</v>
      </c>
      <c r="E470" s="374">
        <v>930890244</v>
      </c>
    </row>
    <row r="471" spans="1:8" ht="17.100000000000001" customHeight="1">
      <c r="B471" s="29" t="s">
        <v>463</v>
      </c>
      <c r="C471" s="62">
        <f t="shared" si="2"/>
        <v>902496408</v>
      </c>
      <c r="E471" s="374">
        <v>648248516</v>
      </c>
    </row>
    <row r="472" spans="1:8" ht="17.100000000000001" customHeight="1">
      <c r="B472" s="29" t="s">
        <v>464</v>
      </c>
      <c r="C472" s="62">
        <f t="shared" si="2"/>
        <v>510637268</v>
      </c>
      <c r="E472" s="62"/>
    </row>
    <row r="473" spans="1:8" ht="17.100000000000001" customHeight="1">
      <c r="B473" s="29" t="s">
        <v>465</v>
      </c>
      <c r="C473" s="158">
        <f t="shared" si="2"/>
        <v>1747744073</v>
      </c>
      <c r="E473" s="374">
        <v>3332255530</v>
      </c>
    </row>
    <row r="474" spans="1:8" ht="17.100000000000001" customHeight="1">
      <c r="B474" s="28" t="s">
        <v>453</v>
      </c>
      <c r="C474" s="151">
        <f t="shared" si="2"/>
        <v>8085634749</v>
      </c>
      <c r="E474" s="378">
        <v>9984330037</v>
      </c>
    </row>
    <row r="476" spans="1:8" ht="17.100000000000001" customHeight="1" thickBot="1">
      <c r="B476" s="6" t="s">
        <v>214</v>
      </c>
      <c r="C476" s="160">
        <f>C474+C467</f>
        <v>24088120112</v>
      </c>
      <c r="D476" s="163"/>
      <c r="E476" s="160">
        <f>E467+E474</f>
        <v>23851583397</v>
      </c>
    </row>
    <row r="477" spans="1:8" ht="17.100000000000001" customHeight="1" thickTop="1">
      <c r="C477" s="162"/>
      <c r="D477" s="162"/>
      <c r="E477" s="162"/>
    </row>
    <row r="480" spans="1:8" ht="17.100000000000001" customHeight="1">
      <c r="A480" s="144">
        <v>17</v>
      </c>
      <c r="B480" s="17" t="s">
        <v>274</v>
      </c>
      <c r="C480" s="62"/>
    </row>
    <row r="481" spans="1:8" ht="17.100000000000001" customHeight="1">
      <c r="C481" s="310" t="s">
        <v>569</v>
      </c>
      <c r="D481" s="40"/>
      <c r="E481" s="310" t="s">
        <v>570</v>
      </c>
    </row>
    <row r="482" spans="1:8" ht="17.100000000000001" customHeight="1">
      <c r="C482" s="148" t="s">
        <v>28</v>
      </c>
      <c r="E482" s="148" t="s">
        <v>28</v>
      </c>
    </row>
    <row r="484" spans="1:8" s="26" customFormat="1" ht="17.100000000000001" customHeight="1">
      <c r="A484" s="144"/>
      <c r="B484" s="28" t="s">
        <v>452</v>
      </c>
      <c r="C484" s="205">
        <f>SUM(C485:C490)</f>
        <v>16961828428</v>
      </c>
      <c r="D484" s="205"/>
      <c r="E484" s="205">
        <f>SUM(E485:E490)</f>
        <v>13882578835</v>
      </c>
      <c r="F484" s="443">
        <f>C484-[7]KQKD!F14</f>
        <v>0</v>
      </c>
      <c r="G484" s="421"/>
      <c r="H484" s="407"/>
    </row>
    <row r="485" spans="1:8" ht="17.100000000000001" customHeight="1">
      <c r="B485" s="29" t="s">
        <v>460</v>
      </c>
      <c r="C485" s="153">
        <v>7704318186</v>
      </c>
      <c r="E485" s="153">
        <v>1058050858</v>
      </c>
      <c r="F485" s="168"/>
      <c r="G485" s="421"/>
      <c r="H485" s="218"/>
    </row>
    <row r="486" spans="1:8" ht="17.100000000000001" customHeight="1">
      <c r="B486" s="29" t="s">
        <v>461</v>
      </c>
      <c r="C486" s="153">
        <v>6029190906</v>
      </c>
      <c r="E486" s="153">
        <v>7693281180</v>
      </c>
      <c r="F486" s="409"/>
      <c r="G486" s="421"/>
      <c r="H486" s="218"/>
    </row>
    <row r="487" spans="1:8" ht="17.100000000000001" customHeight="1">
      <c r="B487" s="29" t="s">
        <v>462</v>
      </c>
      <c r="C487" s="508">
        <v>261394334</v>
      </c>
      <c r="E487" s="153">
        <v>1023181873</v>
      </c>
      <c r="F487" s="154"/>
      <c r="G487" s="421"/>
      <c r="H487" s="154"/>
    </row>
    <row r="488" spans="1:8" ht="17.100000000000001" customHeight="1">
      <c r="B488" s="29" t="s">
        <v>463</v>
      </c>
      <c r="C488" s="442">
        <v>436450052</v>
      </c>
      <c r="E488" s="153">
        <v>801204596</v>
      </c>
      <c r="F488" s="408"/>
      <c r="G488" s="421"/>
      <c r="H488" s="154"/>
    </row>
    <row r="489" spans="1:8" ht="17.100000000000001" customHeight="1">
      <c r="B489" s="29" t="s">
        <v>464</v>
      </c>
      <c r="C489" s="154">
        <v>521070904</v>
      </c>
      <c r="E489" s="158"/>
      <c r="F489" s="218"/>
      <c r="G489" s="218"/>
      <c r="H489" s="218"/>
    </row>
    <row r="490" spans="1:8" ht="17.100000000000001" customHeight="1">
      <c r="B490" s="29" t="s">
        <v>465</v>
      </c>
      <c r="C490" s="158">
        <v>2009404046</v>
      </c>
      <c r="D490" s="173"/>
      <c r="E490" s="158">
        <v>3306860328</v>
      </c>
      <c r="F490" s="218"/>
      <c r="G490" s="218"/>
      <c r="H490" s="218"/>
    </row>
    <row r="491" spans="1:8" ht="17.100000000000001" customHeight="1">
      <c r="B491" s="28" t="s">
        <v>453</v>
      </c>
      <c r="C491" s="61">
        <v>5665467468</v>
      </c>
      <c r="D491" s="62"/>
      <c r="E491" s="61">
        <v>7819389373</v>
      </c>
      <c r="F491" s="218"/>
      <c r="G491" s="218"/>
      <c r="H491" s="218"/>
    </row>
    <row r="492" spans="1:8" s="26" customFormat="1" ht="17.100000000000001" customHeight="1">
      <c r="A492" s="144"/>
      <c r="B492" s="214"/>
      <c r="C492" s="219"/>
      <c r="D492" s="151"/>
      <c r="E492" s="61"/>
      <c r="F492" s="218"/>
      <c r="G492" s="218"/>
      <c r="H492" s="218"/>
    </row>
    <row r="494" spans="1:8" ht="17.100000000000001" customHeight="1" thickBot="1">
      <c r="B494" s="6" t="s">
        <v>214</v>
      </c>
      <c r="C494" s="160">
        <f>C484+C491</f>
        <v>22627295896</v>
      </c>
      <c r="D494" s="163"/>
      <c r="E494" s="160">
        <f>E484+E491</f>
        <v>21701968208</v>
      </c>
      <c r="F494" s="218"/>
    </row>
    <row r="495" spans="1:8" ht="17.100000000000001" customHeight="1" thickTop="1">
      <c r="C495" s="162"/>
      <c r="D495" s="162"/>
      <c r="E495" s="162"/>
    </row>
    <row r="496" spans="1:8" ht="17.100000000000001" customHeight="1">
      <c r="C496" s="168"/>
    </row>
    <row r="497" spans="1:6" ht="17.100000000000001" customHeight="1">
      <c r="A497" s="144">
        <v>18</v>
      </c>
      <c r="B497" s="17" t="s">
        <v>275</v>
      </c>
      <c r="C497" s="62"/>
    </row>
    <row r="498" spans="1:6" ht="17.100000000000001" customHeight="1">
      <c r="C498" s="310" t="s">
        <v>569</v>
      </c>
      <c r="D498" s="40"/>
      <c r="E498" s="310" t="s">
        <v>570</v>
      </c>
    </row>
    <row r="499" spans="1:6" ht="17.100000000000001" customHeight="1">
      <c r="C499" s="148" t="s">
        <v>28</v>
      </c>
      <c r="E499" s="148" t="s">
        <v>28</v>
      </c>
    </row>
    <row r="500" spans="1:6" ht="17.100000000000001" customHeight="1">
      <c r="C500" s="58"/>
      <c r="E500" s="217"/>
    </row>
    <row r="501" spans="1:6" ht="17.100000000000001" customHeight="1">
      <c r="B501" s="33" t="s">
        <v>276</v>
      </c>
      <c r="C501" s="195">
        <v>48293514</v>
      </c>
      <c r="D501" s="58"/>
      <c r="E501" s="58">
        <v>457199205</v>
      </c>
    </row>
    <row r="502" spans="1:6" ht="17.100000000000001" customHeight="1">
      <c r="B502" s="44" t="s">
        <v>466</v>
      </c>
      <c r="C502" s="195">
        <v>5383000</v>
      </c>
      <c r="D502" s="58"/>
      <c r="E502" s="195"/>
    </row>
    <row r="503" spans="1:6" ht="17.100000000000001" customHeight="1">
      <c r="B503" s="44" t="s">
        <v>277</v>
      </c>
      <c r="C503" s="173"/>
      <c r="D503" s="58"/>
      <c r="E503" s="173"/>
    </row>
    <row r="504" spans="1:6" ht="17.100000000000001" customHeight="1">
      <c r="B504" s="44" t="s">
        <v>278</v>
      </c>
      <c r="C504" s="324">
        <v>93333100</v>
      </c>
      <c r="E504" s="324">
        <v>150000000</v>
      </c>
    </row>
    <row r="505" spans="1:6" ht="17.100000000000001" customHeight="1">
      <c r="B505" s="44" t="s">
        <v>279</v>
      </c>
      <c r="C505" s="158"/>
      <c r="E505" s="158"/>
    </row>
    <row r="506" spans="1:6" ht="17.100000000000001" customHeight="1">
      <c r="B506" s="44" t="s">
        <v>281</v>
      </c>
      <c r="C506" s="158">
        <v>20841294</v>
      </c>
      <c r="E506" s="158"/>
    </row>
    <row r="507" spans="1:6" ht="17.100000000000001" hidden="1" customHeight="1">
      <c r="B507" s="8"/>
      <c r="C507" s="158"/>
      <c r="E507" s="158"/>
    </row>
    <row r="508" spans="1:6" ht="17.100000000000001" hidden="1" customHeight="1">
      <c r="B508" s="8"/>
      <c r="C508" s="158"/>
      <c r="E508" s="158"/>
    </row>
    <row r="509" spans="1:6" ht="17.100000000000001" hidden="1" customHeight="1">
      <c r="C509" s="173"/>
      <c r="E509" s="173"/>
    </row>
    <row r="510" spans="1:6" ht="17.100000000000001" customHeight="1" thickBot="1">
      <c r="B510" s="6" t="s">
        <v>214</v>
      </c>
      <c r="C510" s="160">
        <f>SUM(C501:C509)</f>
        <v>167850908</v>
      </c>
      <c r="D510" s="163"/>
      <c r="E510" s="160">
        <f>SUM(E501:E508)</f>
        <v>607199205</v>
      </c>
    </row>
    <row r="511" spans="1:6" ht="17.100000000000001" customHeight="1" thickTop="1">
      <c r="B511" s="168"/>
      <c r="C511" s="162"/>
      <c r="D511" s="162"/>
      <c r="E511" s="162"/>
      <c r="F511" s="215"/>
    </row>
    <row r="512" spans="1:6" ht="17.100000000000001" hidden="1" customHeight="1">
      <c r="B512" s="209"/>
      <c r="C512" s="168"/>
    </row>
    <row r="513" spans="1:8" ht="17.100000000000001" customHeight="1">
      <c r="A513" s="144">
        <v>19</v>
      </c>
      <c r="B513" s="17" t="s">
        <v>282</v>
      </c>
      <c r="C513" s="62"/>
    </row>
    <row r="514" spans="1:8" ht="17.100000000000001" customHeight="1">
      <c r="C514" s="310" t="s">
        <v>569</v>
      </c>
      <c r="D514" s="40"/>
      <c r="E514" s="310" t="s">
        <v>570</v>
      </c>
    </row>
    <row r="515" spans="1:8" ht="17.100000000000001" customHeight="1">
      <c r="C515" s="148" t="s">
        <v>28</v>
      </c>
      <c r="E515" s="148" t="s">
        <v>28</v>
      </c>
    </row>
    <row r="517" spans="1:8" ht="17.100000000000001" customHeight="1">
      <c r="B517" s="7" t="s">
        <v>506</v>
      </c>
      <c r="C517" s="153"/>
      <c r="D517" s="158"/>
      <c r="E517" s="153">
        <v>412412931</v>
      </c>
    </row>
    <row r="518" spans="1:8" ht="17.100000000000001" hidden="1" customHeight="1">
      <c r="B518" s="7" t="s">
        <v>283</v>
      </c>
    </row>
    <row r="519" spans="1:8" ht="17.100000000000001" hidden="1" customHeight="1">
      <c r="B519" s="7" t="s">
        <v>467</v>
      </c>
    </row>
    <row r="520" spans="1:8" ht="17.100000000000001" hidden="1" customHeight="1">
      <c r="B520" s="7" t="s">
        <v>284</v>
      </c>
    </row>
    <row r="521" spans="1:8" ht="17.100000000000001" hidden="1" customHeight="1">
      <c r="B521" s="7" t="s">
        <v>285</v>
      </c>
    </row>
    <row r="522" spans="1:8" ht="17.100000000000001" hidden="1" customHeight="1">
      <c r="B522" s="44" t="s">
        <v>286</v>
      </c>
      <c r="E522" s="64"/>
    </row>
    <row r="523" spans="1:8" ht="17.100000000000001" customHeight="1" thickBot="1">
      <c r="B523" s="6" t="s">
        <v>214</v>
      </c>
      <c r="C523" s="160">
        <f>SUM(C517:C522)</f>
        <v>0</v>
      </c>
      <c r="D523" s="163"/>
      <c r="E523" s="160">
        <f>SUM(E517:E522)</f>
        <v>412412931</v>
      </c>
    </row>
    <row r="524" spans="1:8" ht="17.100000000000001" customHeight="1" thickTop="1">
      <c r="C524" s="162"/>
      <c r="D524" s="162"/>
      <c r="E524" s="162"/>
    </row>
    <row r="525" spans="1:8" s="200" customFormat="1" ht="17.100000000000001" customHeight="1">
      <c r="A525" s="327">
        <v>20</v>
      </c>
      <c r="B525" s="314" t="s">
        <v>416</v>
      </c>
      <c r="C525" s="158"/>
      <c r="D525" s="173"/>
      <c r="E525" s="173"/>
      <c r="F525" s="194"/>
      <c r="G525" s="194"/>
      <c r="H525" s="194"/>
    </row>
    <row r="526" spans="1:8" s="200" customFormat="1" ht="17.100000000000001" customHeight="1">
      <c r="A526" s="327"/>
      <c r="C526" s="310" t="s">
        <v>569</v>
      </c>
      <c r="D526" s="40"/>
      <c r="E526" s="310" t="s">
        <v>570</v>
      </c>
      <c r="F526" s="194"/>
      <c r="G526" s="194"/>
      <c r="H526" s="194"/>
    </row>
    <row r="527" spans="1:8" s="200" customFormat="1" ht="17.100000000000001" customHeight="1">
      <c r="A527" s="327"/>
      <c r="C527" s="328" t="s">
        <v>28</v>
      </c>
      <c r="D527" s="173"/>
      <c r="E527" s="328" t="s">
        <v>28</v>
      </c>
      <c r="F527" s="194"/>
      <c r="G527" s="194"/>
      <c r="H527" s="194"/>
    </row>
    <row r="528" spans="1:8" s="200" customFormat="1" ht="17.100000000000001" customHeight="1">
      <c r="A528" s="327"/>
      <c r="C528" s="173"/>
      <c r="D528" s="173"/>
      <c r="E528" s="173"/>
      <c r="F528" s="194"/>
      <c r="G528" s="194"/>
      <c r="H528" s="194"/>
    </row>
    <row r="529" spans="1:8" s="200" customFormat="1" ht="17.100000000000001" customHeight="1">
      <c r="A529" s="327"/>
      <c r="B529" s="329" t="s">
        <v>417</v>
      </c>
      <c r="C529" s="199">
        <v>132456500</v>
      </c>
      <c r="D529" s="199"/>
      <c r="E529" s="199">
        <v>230332647</v>
      </c>
      <c r="F529" s="330"/>
      <c r="G529" s="330"/>
      <c r="H529" s="330"/>
    </row>
    <row r="530" spans="1:8" s="200" customFormat="1" ht="17.100000000000001" customHeight="1">
      <c r="A530" s="327"/>
      <c r="B530" s="329" t="s">
        <v>418</v>
      </c>
      <c r="C530" s="199">
        <v>1018991</v>
      </c>
      <c r="D530" s="199"/>
      <c r="E530" s="199">
        <v>120463477</v>
      </c>
      <c r="F530" s="330"/>
      <c r="G530" s="330"/>
      <c r="H530" s="330"/>
    </row>
    <row r="531" spans="1:8" s="200" customFormat="1" ht="17.100000000000001" customHeight="1">
      <c r="A531" s="327"/>
      <c r="B531" s="329" t="s">
        <v>419</v>
      </c>
      <c r="C531" s="199"/>
      <c r="D531" s="199"/>
      <c r="E531" s="199"/>
      <c r="F531" s="330"/>
      <c r="G531" s="330"/>
      <c r="H531" s="330"/>
    </row>
    <row r="532" spans="1:8" s="200" customFormat="1" ht="17.100000000000001" customHeight="1">
      <c r="A532" s="327"/>
      <c r="B532" s="329" t="s">
        <v>299</v>
      </c>
      <c r="C532" s="199">
        <v>22512532</v>
      </c>
      <c r="D532" s="199"/>
      <c r="E532" s="199">
        <v>26497924</v>
      </c>
      <c r="F532" s="330"/>
      <c r="G532" s="330"/>
      <c r="H532" s="330"/>
    </row>
    <row r="533" spans="1:8" s="200" customFormat="1" ht="17.100000000000001" customHeight="1">
      <c r="A533" s="327"/>
      <c r="B533" s="329" t="s">
        <v>300</v>
      </c>
      <c r="C533" s="199"/>
      <c r="D533" s="199"/>
      <c r="E533" s="199">
        <v>4154584</v>
      </c>
      <c r="F533" s="331"/>
      <c r="G533" s="330"/>
      <c r="H533" s="330"/>
    </row>
    <row r="534" spans="1:8" s="200" customFormat="1" ht="17.100000000000001" customHeight="1">
      <c r="A534" s="327"/>
      <c r="B534" s="329" t="s">
        <v>420</v>
      </c>
      <c r="C534" s="199">
        <v>36923029</v>
      </c>
      <c r="D534" s="199"/>
      <c r="E534" s="199">
        <v>42470000</v>
      </c>
      <c r="F534" s="330"/>
      <c r="G534" s="330"/>
      <c r="H534" s="330"/>
    </row>
    <row r="535" spans="1:8" s="200" customFormat="1" ht="17.100000000000001" customHeight="1">
      <c r="A535" s="327"/>
      <c r="B535" s="200" t="s">
        <v>520</v>
      </c>
      <c r="C535" s="220">
        <v>20000000</v>
      </c>
      <c r="D535" s="199"/>
      <c r="E535" s="220">
        <v>23000000</v>
      </c>
      <c r="F535" s="194"/>
      <c r="G535" s="194"/>
      <c r="H535" s="194"/>
    </row>
    <row r="536" spans="1:8" s="200" customFormat="1" ht="17.100000000000001" hidden="1" customHeight="1">
      <c r="A536" s="327"/>
      <c r="B536" s="235"/>
      <c r="C536" s="199"/>
      <c r="D536" s="199"/>
      <c r="E536" s="199"/>
      <c r="F536" s="194"/>
      <c r="G536" s="194"/>
      <c r="H536" s="194"/>
    </row>
    <row r="537" spans="1:8" s="200" customFormat="1" ht="17.100000000000001" hidden="1" customHeight="1">
      <c r="A537" s="327"/>
      <c r="B537" s="335"/>
      <c r="C537" s="173"/>
      <c r="D537" s="173"/>
      <c r="E537" s="173"/>
      <c r="F537" s="194"/>
      <c r="G537" s="194"/>
      <c r="H537" s="194"/>
    </row>
    <row r="538" spans="1:8" s="200" customFormat="1" ht="17.100000000000001" customHeight="1" thickBot="1">
      <c r="A538" s="327"/>
      <c r="B538" s="332" t="s">
        <v>214</v>
      </c>
      <c r="C538" s="196">
        <f>SUM(C529:C536)</f>
        <v>212911052</v>
      </c>
      <c r="D538" s="333"/>
      <c r="E538" s="196">
        <f>SUM(E529:E536)</f>
        <v>446918632</v>
      </c>
      <c r="F538" s="194"/>
      <c r="G538" s="194"/>
      <c r="H538" s="194"/>
    </row>
    <row r="539" spans="1:8" s="200" customFormat="1" ht="17.100000000000001" customHeight="1" thickTop="1">
      <c r="A539" s="327"/>
      <c r="B539" s="334"/>
      <c r="C539" s="198"/>
      <c r="D539" s="198"/>
      <c r="E539" s="198"/>
      <c r="F539" s="194"/>
      <c r="G539" s="194"/>
      <c r="H539" s="194"/>
    </row>
    <row r="540" spans="1:8" s="200" customFormat="1" ht="17.100000000000001" customHeight="1">
      <c r="A540" s="327"/>
      <c r="B540" s="335"/>
      <c r="C540" s="173"/>
      <c r="D540" s="173"/>
      <c r="E540" s="173"/>
      <c r="F540" s="194"/>
      <c r="G540" s="194"/>
      <c r="H540" s="194"/>
    </row>
    <row r="541" spans="1:8" s="200" customFormat="1" ht="17.100000000000001" customHeight="1">
      <c r="A541" s="327">
        <v>21</v>
      </c>
      <c r="B541" s="314" t="s">
        <v>421</v>
      </c>
      <c r="C541" s="158"/>
      <c r="D541" s="173"/>
      <c r="E541" s="173"/>
      <c r="F541" s="194"/>
      <c r="G541" s="194"/>
      <c r="H541" s="194"/>
    </row>
    <row r="542" spans="1:8" ht="17.100000000000001" customHeight="1">
      <c r="C542" s="310" t="s">
        <v>569</v>
      </c>
      <c r="D542" s="40"/>
      <c r="E542" s="310" t="s">
        <v>570</v>
      </c>
    </row>
    <row r="543" spans="1:8" ht="17.100000000000001" customHeight="1">
      <c r="C543" s="148" t="s">
        <v>28</v>
      </c>
      <c r="E543" s="148" t="s">
        <v>28</v>
      </c>
    </row>
    <row r="545" spans="1:8" ht="17.100000000000001" customHeight="1">
      <c r="B545" s="29" t="s">
        <v>422</v>
      </c>
      <c r="C545" s="199">
        <v>1189259935</v>
      </c>
      <c r="D545" s="199"/>
      <c r="E545" s="199">
        <v>838256368</v>
      </c>
      <c r="F545" s="199"/>
      <c r="G545" s="267"/>
      <c r="H545" s="267"/>
    </row>
    <row r="546" spans="1:8" ht="17.100000000000001" customHeight="1">
      <c r="B546" s="29" t="s">
        <v>423</v>
      </c>
      <c r="C546" s="193"/>
      <c r="D546" s="199"/>
      <c r="E546" s="193"/>
      <c r="F546" s="193"/>
      <c r="G546" s="267"/>
      <c r="H546" s="267"/>
    </row>
    <row r="547" spans="1:8" ht="17.100000000000001" customHeight="1">
      <c r="B547" s="29" t="s">
        <v>299</v>
      </c>
      <c r="C547" s="154">
        <v>47081368</v>
      </c>
      <c r="D547" s="199"/>
      <c r="E547" s="154">
        <v>39146037</v>
      </c>
      <c r="F547" s="154"/>
      <c r="G547" s="267"/>
      <c r="H547" s="267"/>
    </row>
    <row r="548" spans="1:8" ht="17.100000000000001" customHeight="1">
      <c r="B548" s="29" t="s">
        <v>490</v>
      </c>
      <c r="C548" s="193">
        <v>1104773000</v>
      </c>
      <c r="D548" s="199"/>
      <c r="E548" s="193"/>
      <c r="F548" s="193"/>
    </row>
    <row r="549" spans="1:8" ht="17.100000000000001" customHeight="1">
      <c r="B549" s="29" t="s">
        <v>424</v>
      </c>
      <c r="C549" s="154">
        <v>79731000</v>
      </c>
      <c r="D549" s="199"/>
      <c r="E549" s="154">
        <v>40779750</v>
      </c>
      <c r="F549" s="154"/>
    </row>
    <row r="550" spans="1:8" ht="17.100000000000001" customHeight="1">
      <c r="B550" s="29" t="s">
        <v>300</v>
      </c>
      <c r="C550" s="193">
        <v>44989534</v>
      </c>
      <c r="D550" s="199"/>
      <c r="E550" s="193">
        <v>19683144</v>
      </c>
      <c r="F550" s="193"/>
    </row>
    <row r="551" spans="1:8" ht="17.100000000000001" customHeight="1">
      <c r="B551" s="29" t="s">
        <v>420</v>
      </c>
      <c r="C551" s="154">
        <v>536447699</v>
      </c>
      <c r="D551" s="199"/>
      <c r="E551" s="154">
        <v>179226444</v>
      </c>
      <c r="F551" s="154"/>
    </row>
    <row r="552" spans="1:8" ht="14.25" customHeight="1">
      <c r="B552" s="488"/>
      <c r="C552" s="199"/>
      <c r="D552" s="199"/>
      <c r="E552" s="199"/>
    </row>
    <row r="553" spans="1:8" ht="17.100000000000001" customHeight="1">
      <c r="B553" s="215"/>
      <c r="C553" s="155"/>
      <c r="D553" s="155"/>
      <c r="E553" s="217"/>
    </row>
    <row r="554" spans="1:8" ht="17.100000000000001" customHeight="1">
      <c r="B554" s="378"/>
      <c r="F554" s="406"/>
    </row>
    <row r="555" spans="1:8" ht="17.100000000000001" customHeight="1" thickBot="1">
      <c r="B555" s="6" t="s">
        <v>214</v>
      </c>
      <c r="C555" s="160">
        <f>SUM(C545:C554)</f>
        <v>3002282536</v>
      </c>
      <c r="D555" s="163"/>
      <c r="E555" s="160">
        <f>SUM(E545:E554)</f>
        <v>1117091743</v>
      </c>
      <c r="F555" s="406"/>
    </row>
    <row r="556" spans="1:8" ht="17.100000000000001" customHeight="1" thickTop="1">
      <c r="B556" s="209"/>
      <c r="C556" s="162"/>
      <c r="D556" s="162"/>
      <c r="E556" s="162"/>
    </row>
    <row r="557" spans="1:8" ht="17.100000000000001" customHeight="1">
      <c r="A557" s="144">
        <v>22</v>
      </c>
      <c r="B557" s="17" t="s">
        <v>425</v>
      </c>
      <c r="C557" s="62"/>
      <c r="F557" s="378"/>
    </row>
    <row r="558" spans="1:8" ht="17.100000000000001" customHeight="1">
      <c r="C558" s="310" t="s">
        <v>569</v>
      </c>
      <c r="D558" s="40"/>
      <c r="E558" s="310" t="s">
        <v>570</v>
      </c>
    </row>
    <row r="559" spans="1:8" ht="17.100000000000001" customHeight="1">
      <c r="C559" s="148" t="s">
        <v>28</v>
      </c>
      <c r="E559" s="148" t="s">
        <v>28</v>
      </c>
    </row>
    <row r="561" spans="1:8" ht="17.100000000000001" customHeight="1">
      <c r="B561" s="33" t="s">
        <v>427</v>
      </c>
      <c r="C561" s="199">
        <v>7300000000</v>
      </c>
      <c r="E561" s="143">
        <v>792000</v>
      </c>
    </row>
    <row r="562" spans="1:8" ht="17.100000000000001" customHeight="1">
      <c r="B562" s="33" t="s">
        <v>468</v>
      </c>
      <c r="C562" s="173"/>
      <c r="E562" s="173"/>
    </row>
    <row r="563" spans="1:8" ht="17.100000000000001" customHeight="1">
      <c r="B563" s="27" t="s">
        <v>469</v>
      </c>
      <c r="C563" s="173"/>
    </row>
    <row r="564" spans="1:8" ht="17.100000000000001" customHeight="1">
      <c r="B564" s="27" t="s">
        <v>161</v>
      </c>
      <c r="C564" s="168">
        <v>10200000</v>
      </c>
      <c r="F564" s="215"/>
      <c r="G564" s="215"/>
      <c r="H564" s="215"/>
    </row>
    <row r="566" spans="1:8" ht="17.100000000000001" customHeight="1" thickBot="1">
      <c r="B566" s="6" t="s">
        <v>214</v>
      </c>
      <c r="C566" s="160">
        <f>SUM(C561:C564)</f>
        <v>7310200000</v>
      </c>
      <c r="D566" s="163"/>
      <c r="E566" s="160">
        <f>SUM(E561:E565)</f>
        <v>792000</v>
      </c>
    </row>
    <row r="567" spans="1:8" ht="17.100000000000001" customHeight="1" thickTop="1">
      <c r="C567" s="162"/>
      <c r="D567" s="162"/>
      <c r="E567" s="162"/>
    </row>
    <row r="569" spans="1:8" ht="17.100000000000001" customHeight="1">
      <c r="A569" s="144">
        <v>23</v>
      </c>
      <c r="B569" s="17" t="s">
        <v>426</v>
      </c>
      <c r="C569" s="62"/>
    </row>
    <row r="570" spans="1:8" ht="17.100000000000001" customHeight="1">
      <c r="C570" s="310" t="s">
        <v>569</v>
      </c>
      <c r="D570" s="40"/>
      <c r="E570" s="310" t="s">
        <v>570</v>
      </c>
    </row>
    <row r="571" spans="1:8" ht="17.100000000000001" customHeight="1">
      <c r="C571" s="148" t="s">
        <v>28</v>
      </c>
      <c r="E571" s="148" t="s">
        <v>28</v>
      </c>
    </row>
    <row r="573" spans="1:8" ht="17.100000000000001" customHeight="1">
      <c r="B573" s="33" t="s">
        <v>428</v>
      </c>
      <c r="C573" s="210">
        <v>3322032549</v>
      </c>
      <c r="E573" s="222"/>
    </row>
    <row r="574" spans="1:8" ht="17.100000000000001" hidden="1" customHeight="1">
      <c r="B574" s="33" t="s">
        <v>471</v>
      </c>
      <c r="C574" s="158"/>
      <c r="E574" s="173"/>
    </row>
    <row r="575" spans="1:8" ht="17.100000000000001" hidden="1" customHeight="1">
      <c r="B575" s="33" t="s">
        <v>470</v>
      </c>
      <c r="C575" s="472"/>
      <c r="E575" s="210"/>
    </row>
    <row r="576" spans="1:8" ht="17.100000000000001" hidden="1" customHeight="1">
      <c r="B576" s="27" t="s">
        <v>543</v>
      </c>
      <c r="C576" s="173"/>
      <c r="E576" s="173"/>
    </row>
    <row r="577" spans="1:5" ht="17.100000000000001" hidden="1" customHeight="1">
      <c r="B577" s="33" t="s">
        <v>429</v>
      </c>
      <c r="C577" s="210"/>
      <c r="E577" s="210"/>
    </row>
    <row r="578" spans="1:5" ht="17.100000000000001" hidden="1" customHeight="1">
      <c r="B578" s="33" t="s">
        <v>162</v>
      </c>
      <c r="C578" s="168"/>
      <c r="E578" s="210"/>
    </row>
    <row r="580" spans="1:5" ht="17.100000000000001" customHeight="1" thickBot="1">
      <c r="B580" s="6" t="s">
        <v>214</v>
      </c>
      <c r="C580" s="160">
        <f>SUM(C573:C579)</f>
        <v>3322032549</v>
      </c>
      <c r="D580" s="163"/>
      <c r="E580" s="160">
        <f>SUM(E573:E579)</f>
        <v>0</v>
      </c>
    </row>
    <row r="581" spans="1:5" ht="17.100000000000001" customHeight="1" thickTop="1">
      <c r="C581" s="162"/>
      <c r="D581" s="162"/>
      <c r="E581" s="162"/>
    </row>
    <row r="582" spans="1:5" ht="17.100000000000001" customHeight="1">
      <c r="C582" s="162"/>
      <c r="D582" s="162"/>
      <c r="E582" s="162"/>
    </row>
    <row r="583" spans="1:5" ht="17.100000000000001" customHeight="1">
      <c r="C583" s="162"/>
      <c r="D583" s="162"/>
      <c r="E583" s="162"/>
    </row>
    <row r="584" spans="1:5" ht="17.100000000000001" customHeight="1">
      <c r="C584" s="162"/>
      <c r="D584" s="162"/>
      <c r="E584" s="162"/>
    </row>
    <row r="585" spans="1:5" ht="17.100000000000001" customHeight="1">
      <c r="C585" s="162"/>
      <c r="D585" s="162"/>
      <c r="E585" s="162"/>
    </row>
    <row r="586" spans="1:5" ht="17.100000000000001" customHeight="1">
      <c r="C586" s="162"/>
      <c r="D586" s="162"/>
      <c r="E586" s="162"/>
    </row>
    <row r="587" spans="1:5" ht="17.100000000000001" customHeight="1">
      <c r="A587" s="144">
        <v>24</v>
      </c>
      <c r="B587" s="17" t="s">
        <v>287</v>
      </c>
      <c r="C587" s="62"/>
    </row>
    <row r="588" spans="1:5" ht="17.100000000000001" customHeight="1">
      <c r="C588" s="310" t="s">
        <v>569</v>
      </c>
      <c r="D588" s="40"/>
      <c r="E588" s="310" t="s">
        <v>570</v>
      </c>
    </row>
    <row r="589" spans="1:5" ht="17.100000000000001" customHeight="1">
      <c r="C589" s="148" t="s">
        <v>28</v>
      </c>
      <c r="E589" s="148" t="s">
        <v>28</v>
      </c>
    </row>
    <row r="591" spans="1:5" ht="17.100000000000001" customHeight="1">
      <c r="B591" s="48" t="s">
        <v>338</v>
      </c>
      <c r="C591" s="59">
        <f>[7]KQKD!G25</f>
        <v>2401648987</v>
      </c>
      <c r="E591" s="59">
        <v>781183088</v>
      </c>
    </row>
    <row r="592" spans="1:5" ht="17.100000000000001" customHeight="1">
      <c r="B592" s="48" t="s">
        <v>339</v>
      </c>
    </row>
    <row r="593" spans="1:8" s="25" customFormat="1" ht="17.100000000000001" hidden="1" customHeight="1">
      <c r="A593" s="223"/>
      <c r="B593" s="49" t="s">
        <v>340</v>
      </c>
      <c r="C593" s="224"/>
      <c r="D593" s="224"/>
      <c r="E593" s="224"/>
      <c r="F593" s="157"/>
      <c r="G593" s="157"/>
      <c r="H593" s="157"/>
    </row>
    <row r="594" spans="1:8" s="25" customFormat="1" ht="17.100000000000001" hidden="1" customHeight="1">
      <c r="A594" s="223"/>
      <c r="B594" s="50" t="s">
        <v>341</v>
      </c>
      <c r="C594" s="224"/>
      <c r="D594" s="224"/>
      <c r="E594" s="224"/>
      <c r="F594" s="157"/>
      <c r="G594" s="157"/>
      <c r="H594" s="157"/>
    </row>
    <row r="595" spans="1:8" ht="17.100000000000001" hidden="1" customHeight="1">
      <c r="B595" s="50" t="s">
        <v>342</v>
      </c>
      <c r="C595" s="67"/>
      <c r="E595" s="67"/>
    </row>
    <row r="596" spans="1:8" ht="17.100000000000001" hidden="1" customHeight="1">
      <c r="B596" s="50" t="s">
        <v>285</v>
      </c>
      <c r="C596" s="225"/>
      <c r="E596" s="225"/>
    </row>
    <row r="597" spans="1:8" ht="17.100000000000001" hidden="1" customHeight="1">
      <c r="B597" s="50" t="s">
        <v>343</v>
      </c>
    </row>
    <row r="598" spans="1:8" ht="17.100000000000001" customHeight="1">
      <c r="B598" s="49" t="s">
        <v>344</v>
      </c>
    </row>
    <row r="599" spans="1:8" s="204" customFormat="1" ht="17.100000000000001" hidden="1" customHeight="1">
      <c r="A599" s="165"/>
      <c r="B599" s="50" t="s">
        <v>280</v>
      </c>
      <c r="C599" s="206">
        <v>0</v>
      </c>
      <c r="D599" s="206"/>
      <c r="E599" s="206">
        <v>0</v>
      </c>
      <c r="F599" s="410"/>
      <c r="G599" s="410"/>
      <c r="H599" s="410"/>
    </row>
    <row r="600" spans="1:8" s="204" customFormat="1" ht="17.100000000000001" hidden="1" customHeight="1">
      <c r="A600" s="165"/>
      <c r="B600" s="50" t="s">
        <v>345</v>
      </c>
      <c r="C600" s="206"/>
      <c r="D600" s="206"/>
      <c r="E600" s="206"/>
      <c r="F600" s="410"/>
      <c r="G600" s="410"/>
      <c r="H600" s="410"/>
    </row>
    <row r="601" spans="1:8" s="204" customFormat="1" ht="17.100000000000001" customHeight="1">
      <c r="A601" s="165"/>
      <c r="B601" s="50" t="s">
        <v>472</v>
      </c>
      <c r="C601" s="206"/>
      <c r="D601" s="206"/>
      <c r="E601" s="206"/>
      <c r="F601" s="410"/>
      <c r="G601" s="410"/>
      <c r="H601" s="410"/>
    </row>
    <row r="602" spans="1:8" s="204" customFormat="1" ht="17.100000000000001" customHeight="1">
      <c r="A602" s="165"/>
      <c r="B602" s="48" t="s">
        <v>346</v>
      </c>
      <c r="C602" s="206"/>
      <c r="D602" s="206"/>
      <c r="E602" s="206"/>
      <c r="F602" s="410"/>
      <c r="G602" s="410"/>
      <c r="H602" s="410"/>
    </row>
    <row r="603" spans="1:8" s="204" customFormat="1" ht="17.100000000000001" customHeight="1">
      <c r="A603" s="165"/>
      <c r="B603" s="48" t="s">
        <v>347</v>
      </c>
      <c r="C603" s="206"/>
      <c r="D603" s="206"/>
      <c r="E603" s="206"/>
      <c r="F603" s="410"/>
      <c r="G603" s="410"/>
      <c r="H603" s="410"/>
    </row>
    <row r="604" spans="1:8" s="204" customFormat="1" ht="17.100000000000001" customHeight="1">
      <c r="A604" s="165"/>
      <c r="B604" s="50" t="s">
        <v>348</v>
      </c>
      <c r="C604" s="268"/>
      <c r="D604" s="206"/>
      <c r="E604" s="268" t="s">
        <v>507</v>
      </c>
      <c r="F604" s="410"/>
      <c r="G604" s="410"/>
      <c r="H604" s="410"/>
    </row>
    <row r="605" spans="1:8" s="204" customFormat="1" ht="17.100000000000001" customHeight="1">
      <c r="A605" s="165"/>
      <c r="B605" s="51" t="s">
        <v>288</v>
      </c>
      <c r="C605" s="206">
        <v>994491863</v>
      </c>
      <c r="D605" s="206"/>
      <c r="E605" s="206"/>
      <c r="F605" s="410"/>
      <c r="G605" s="410"/>
      <c r="H605" s="410"/>
    </row>
    <row r="606" spans="1:8" s="204" customFormat="1" ht="17.100000000000001" customHeight="1">
      <c r="A606" s="165"/>
      <c r="B606" s="46" t="s">
        <v>289</v>
      </c>
      <c r="C606" s="206"/>
      <c r="D606" s="206"/>
      <c r="E606" s="206"/>
      <c r="F606" s="410"/>
      <c r="G606" s="410"/>
      <c r="H606" s="410"/>
    </row>
    <row r="608" spans="1:8" ht="17.100000000000001" customHeight="1" thickBot="1">
      <c r="B608" s="6" t="s">
        <v>430</v>
      </c>
      <c r="C608" s="160">
        <f>C605</f>
        <v>994491863</v>
      </c>
      <c r="D608" s="163"/>
      <c r="E608" s="160">
        <f>E605</f>
        <v>0</v>
      </c>
    </row>
    <row r="609" spans="1:5" ht="17.100000000000001" customHeight="1" thickTop="1">
      <c r="C609" s="162"/>
      <c r="D609" s="162"/>
      <c r="E609" s="162"/>
    </row>
    <row r="610" spans="1:5" ht="17.100000000000001" customHeight="1">
      <c r="B610" s="209"/>
      <c r="C610" s="162"/>
      <c r="D610" s="162"/>
      <c r="E610" s="226"/>
    </row>
    <row r="611" spans="1:5" ht="17.100000000000001" hidden="1" customHeight="1">
      <c r="A611" s="144">
        <v>47</v>
      </c>
      <c r="B611" s="17" t="s">
        <v>290</v>
      </c>
      <c r="C611" s="62"/>
    </row>
    <row r="612" spans="1:5" ht="17.100000000000001" hidden="1" customHeight="1">
      <c r="C612" s="149" t="s">
        <v>493</v>
      </c>
      <c r="D612" s="147"/>
      <c r="E612" s="149" t="s">
        <v>336</v>
      </c>
    </row>
    <row r="613" spans="1:5" ht="17.100000000000001" hidden="1" customHeight="1">
      <c r="C613" s="148" t="s">
        <v>28</v>
      </c>
      <c r="E613" s="148" t="s">
        <v>28</v>
      </c>
    </row>
    <row r="614" spans="1:5" ht="17.100000000000001" hidden="1" customHeight="1"/>
    <row r="615" spans="1:5" ht="17.100000000000001" hidden="1" customHeight="1">
      <c r="B615" s="7" t="s">
        <v>291</v>
      </c>
    </row>
    <row r="616" spans="1:5" ht="17.100000000000001" hidden="1" customHeight="1">
      <c r="B616" s="7" t="s">
        <v>292</v>
      </c>
    </row>
    <row r="617" spans="1:5" ht="17.100000000000001" hidden="1" customHeight="1">
      <c r="B617" s="7" t="s">
        <v>293</v>
      </c>
    </row>
    <row r="618" spans="1:5" ht="17.100000000000001" hidden="1" customHeight="1">
      <c r="B618" s="7" t="s">
        <v>294</v>
      </c>
    </row>
    <row r="619" spans="1:5" ht="17.100000000000001" hidden="1" customHeight="1">
      <c r="B619" s="7" t="s">
        <v>295</v>
      </c>
    </row>
    <row r="620" spans="1:5" ht="17.100000000000001" hidden="1" customHeight="1"/>
    <row r="621" spans="1:5" ht="17.100000000000001" hidden="1" customHeight="1">
      <c r="B621" s="6" t="s">
        <v>214</v>
      </c>
      <c r="C621" s="160">
        <f>SUM(C615:C620)</f>
        <v>0</v>
      </c>
      <c r="D621" s="163"/>
      <c r="E621" s="160">
        <f>SUM(E615:E620)</f>
        <v>0</v>
      </c>
    </row>
    <row r="622" spans="1:5" ht="17.100000000000001" hidden="1" customHeight="1">
      <c r="C622" s="162"/>
      <c r="D622" s="162"/>
      <c r="E622" s="162"/>
    </row>
    <row r="623" spans="1:5" ht="17.100000000000001" hidden="1" customHeight="1">
      <c r="C623" s="162"/>
      <c r="D623" s="162"/>
      <c r="E623" s="162"/>
    </row>
    <row r="624" spans="1:5" ht="17.100000000000001" hidden="1" customHeight="1">
      <c r="A624" s="144">
        <v>48</v>
      </c>
      <c r="B624" s="227" t="s">
        <v>360</v>
      </c>
      <c r="C624" s="162"/>
      <c r="D624" s="162"/>
      <c r="E624" s="162"/>
    </row>
    <row r="625" spans="1:12" ht="17.100000000000001" hidden="1" customHeight="1">
      <c r="C625" s="149" t="s">
        <v>493</v>
      </c>
      <c r="D625" s="147"/>
      <c r="E625" s="149" t="s">
        <v>336</v>
      </c>
    </row>
    <row r="626" spans="1:12" ht="17.100000000000001" hidden="1" customHeight="1">
      <c r="C626" s="148" t="s">
        <v>28</v>
      </c>
      <c r="E626" s="148" t="s">
        <v>28</v>
      </c>
    </row>
    <row r="627" spans="1:12" ht="17.100000000000001" hidden="1" customHeight="1">
      <c r="C627" s="162"/>
      <c r="D627" s="162"/>
      <c r="E627" s="162"/>
    </row>
    <row r="628" spans="1:12" ht="17.100000000000001" hidden="1" customHeight="1">
      <c r="A628" s="228"/>
      <c r="B628" s="7" t="s">
        <v>368</v>
      </c>
      <c r="C628" s="162"/>
      <c r="D628" s="162"/>
      <c r="E628" s="162"/>
    </row>
    <row r="629" spans="1:12" ht="45" hidden="1">
      <c r="A629" s="228"/>
      <c r="B629" s="202" t="s">
        <v>369</v>
      </c>
      <c r="C629" s="162"/>
      <c r="D629" s="162"/>
      <c r="E629" s="162"/>
    </row>
    <row r="630" spans="1:12" ht="17.100000000000001" hidden="1" customHeight="1">
      <c r="A630" s="229"/>
      <c r="B630" s="230" t="s">
        <v>340</v>
      </c>
      <c r="C630" s="162"/>
      <c r="D630" s="162"/>
      <c r="E630" s="162"/>
    </row>
    <row r="631" spans="1:12" ht="17.100000000000001" hidden="1" customHeight="1">
      <c r="A631" s="229"/>
      <c r="B631" s="230" t="s">
        <v>344</v>
      </c>
      <c r="C631" s="162"/>
      <c r="D631" s="162"/>
      <c r="E631" s="162"/>
    </row>
    <row r="632" spans="1:12" s="26" customFormat="1" ht="28.5" hidden="1">
      <c r="A632" s="231"/>
      <c r="B632" s="232" t="s">
        <v>370</v>
      </c>
      <c r="C632" s="233">
        <f>C628+C629</f>
        <v>0</v>
      </c>
      <c r="D632" s="233"/>
      <c r="E632" s="233"/>
      <c r="F632" s="407"/>
      <c r="G632" s="407"/>
      <c r="H632" s="407"/>
    </row>
    <row r="633" spans="1:12" ht="17.100000000000001" hidden="1" customHeight="1">
      <c r="A633" s="228"/>
      <c r="B633" s="7" t="s">
        <v>371</v>
      </c>
      <c r="C633" s="162"/>
      <c r="D633" s="162"/>
      <c r="E633" s="162"/>
    </row>
    <row r="634" spans="1:12" ht="17.100000000000001" hidden="1" customHeight="1">
      <c r="A634" s="228"/>
      <c r="B634" s="7" t="s">
        <v>372</v>
      </c>
      <c r="C634" s="162"/>
      <c r="D634" s="162"/>
      <c r="E634" s="162"/>
    </row>
    <row r="635" spans="1:12" ht="17.100000000000001" hidden="1" customHeight="1">
      <c r="A635" s="228"/>
      <c r="C635" s="162"/>
      <c r="D635" s="162"/>
      <c r="E635" s="162"/>
    </row>
    <row r="636" spans="1:12" ht="17.100000000000001" hidden="1" customHeight="1">
      <c r="A636" s="228"/>
      <c r="C636" s="162"/>
      <c r="D636" s="162"/>
      <c r="E636" s="162"/>
    </row>
    <row r="637" spans="1:12" ht="17.100000000000001" hidden="1" customHeight="1">
      <c r="A637" s="144">
        <v>49</v>
      </c>
      <c r="B637" s="17" t="s">
        <v>296</v>
      </c>
      <c r="C637" s="62"/>
      <c r="I637" s="154"/>
      <c r="J637" s="4"/>
      <c r="K637" s="4"/>
      <c r="L637" s="4"/>
    </row>
    <row r="638" spans="1:12" ht="17.100000000000001" hidden="1" customHeight="1">
      <c r="C638" s="39" t="s">
        <v>496</v>
      </c>
      <c r="D638" s="40"/>
      <c r="E638" s="34" t="s">
        <v>493</v>
      </c>
      <c r="I638" s="4"/>
      <c r="J638" s="4"/>
      <c r="K638" s="4"/>
      <c r="L638" s="4"/>
    </row>
    <row r="639" spans="1:12" ht="17.100000000000001" hidden="1" customHeight="1">
      <c r="C639" s="148" t="s">
        <v>28</v>
      </c>
      <c r="E639" s="148" t="s">
        <v>28</v>
      </c>
      <c r="I639" s="4"/>
      <c r="J639" s="4"/>
      <c r="K639" s="4"/>
      <c r="L639" s="4"/>
    </row>
    <row r="640" spans="1:12" ht="17.100000000000001" hidden="1" customHeight="1">
      <c r="I640" s="154"/>
      <c r="J640" s="4"/>
      <c r="K640" s="4"/>
      <c r="L640" s="4"/>
    </row>
    <row r="641" spans="1:12" ht="17.100000000000001" hidden="1" customHeight="1">
      <c r="B641" s="194" t="s">
        <v>297</v>
      </c>
      <c r="C641" s="153"/>
      <c r="D641" s="158"/>
      <c r="E641" s="158"/>
      <c r="F641" s="62"/>
      <c r="G641" s="62"/>
      <c r="H641" s="62"/>
      <c r="I641" s="154"/>
      <c r="J641" s="62"/>
      <c r="K641" s="215"/>
      <c r="L641" s="234"/>
    </row>
    <row r="642" spans="1:12" ht="17.100000000000001" hidden="1" customHeight="1">
      <c r="B642" s="235" t="s">
        <v>298</v>
      </c>
      <c r="C642" s="236"/>
      <c r="D642" s="158"/>
      <c r="E642" s="158"/>
      <c r="F642" s="62"/>
      <c r="G642" s="62"/>
      <c r="H642" s="62"/>
      <c r="I642" s="154"/>
      <c r="J642" s="215"/>
      <c r="K642" s="215"/>
      <c r="L642" s="234"/>
    </row>
    <row r="643" spans="1:12" ht="17.100000000000001" hidden="1" customHeight="1">
      <c r="B643" s="235" t="s">
        <v>299</v>
      </c>
      <c r="C643" s="158"/>
      <c r="D643" s="158"/>
      <c r="E643" s="158"/>
      <c r="F643" s="62"/>
      <c r="G643" s="62"/>
      <c r="H643" s="62"/>
      <c r="I643" s="154"/>
      <c r="J643" s="215"/>
      <c r="K643" s="62"/>
      <c r="L643" s="234"/>
    </row>
    <row r="644" spans="1:12" ht="17.100000000000001" hidden="1" customHeight="1">
      <c r="B644" s="235" t="s">
        <v>300</v>
      </c>
      <c r="C644" s="158"/>
      <c r="D644" s="158"/>
      <c r="E644" s="158"/>
      <c r="F644" s="62"/>
      <c r="G644" s="62"/>
      <c r="H644" s="62"/>
      <c r="I644" s="154"/>
      <c r="J644" s="154"/>
      <c r="K644" s="62"/>
      <c r="L644" s="234"/>
    </row>
    <row r="645" spans="1:12" ht="17.100000000000001" hidden="1" customHeight="1">
      <c r="B645" s="235" t="s">
        <v>301</v>
      </c>
      <c r="C645" s="158"/>
      <c r="D645" s="158"/>
      <c r="E645" s="158"/>
      <c r="F645" s="62"/>
      <c r="G645" s="62"/>
      <c r="H645" s="62"/>
      <c r="I645" s="154"/>
      <c r="J645" s="154"/>
      <c r="K645" s="62"/>
      <c r="L645" s="234"/>
    </row>
    <row r="646" spans="1:12" ht="17.100000000000001" hidden="1" customHeight="1">
      <c r="I646" s="154"/>
      <c r="J646" s="215"/>
      <c r="K646" s="215"/>
      <c r="L646" s="4"/>
    </row>
    <row r="647" spans="1:12" ht="17.100000000000001" hidden="1" customHeight="1">
      <c r="B647" s="6" t="s">
        <v>214</v>
      </c>
      <c r="C647" s="160">
        <f>SUM(C641:C645)</f>
        <v>0</v>
      </c>
      <c r="D647" s="163"/>
      <c r="E647" s="160">
        <f>SUM(E641:E645)</f>
        <v>0</v>
      </c>
      <c r="F647" s="218"/>
      <c r="G647" s="218"/>
      <c r="H647" s="218"/>
      <c r="I647" s="176"/>
      <c r="J647" s="176"/>
      <c r="K647" s="176"/>
      <c r="L647" s="176"/>
    </row>
    <row r="648" spans="1:12" ht="17.100000000000001" hidden="1" customHeight="1">
      <c r="C648" s="162"/>
      <c r="D648" s="162"/>
      <c r="E648" s="162"/>
    </row>
    <row r="649" spans="1:12" ht="17.100000000000001" hidden="1" customHeight="1">
      <c r="C649" s="162"/>
      <c r="D649" s="162"/>
      <c r="E649" s="237"/>
    </row>
    <row r="650" spans="1:12" ht="17.100000000000001" hidden="1" customHeight="1">
      <c r="C650" s="162"/>
      <c r="D650" s="162"/>
      <c r="E650" s="162"/>
    </row>
    <row r="651" spans="1:12" ht="17.100000000000001" hidden="1" customHeight="1">
      <c r="A651" s="144">
        <v>50</v>
      </c>
      <c r="B651" s="17" t="s">
        <v>386</v>
      </c>
      <c r="C651" s="62"/>
    </row>
    <row r="652" spans="1:12" ht="17.100000000000001" hidden="1" customHeight="1">
      <c r="C652" s="149" t="s">
        <v>493</v>
      </c>
      <c r="D652" s="147"/>
      <c r="E652" s="149" t="s">
        <v>336</v>
      </c>
    </row>
    <row r="653" spans="1:12" ht="17.100000000000001" hidden="1" customHeight="1">
      <c r="C653" s="148" t="s">
        <v>28</v>
      </c>
      <c r="E653" s="148" t="s">
        <v>28</v>
      </c>
    </row>
    <row r="654" spans="1:12" ht="17.100000000000001" hidden="1" customHeight="1"/>
    <row r="655" spans="1:12" ht="30" hidden="1">
      <c r="B655" s="202" t="s">
        <v>387</v>
      </c>
    </row>
    <row r="656" spans="1:12" ht="17.100000000000001" hidden="1" customHeight="1">
      <c r="B656" s="8" t="s">
        <v>264</v>
      </c>
      <c r="C656" s="62"/>
      <c r="E656" s="62"/>
    </row>
    <row r="657" spans="1:5" ht="17.100000000000001" hidden="1" customHeight="1">
      <c r="B657" s="8" t="s">
        <v>265</v>
      </c>
      <c r="C657" s="62"/>
    </row>
    <row r="658" spans="1:5" ht="17.100000000000001" hidden="1" customHeight="1"/>
    <row r="659" spans="1:5" ht="17.100000000000001" hidden="1" customHeight="1">
      <c r="B659" s="6" t="s">
        <v>214</v>
      </c>
      <c r="C659" s="160">
        <f>SUM(C656:C657)</f>
        <v>0</v>
      </c>
      <c r="D659" s="163"/>
      <c r="E659" s="160">
        <f>SUM(E656:E657)</f>
        <v>0</v>
      </c>
    </row>
    <row r="660" spans="1:5" ht="17.100000000000001" hidden="1" customHeight="1">
      <c r="C660" s="162"/>
      <c r="D660" s="162"/>
      <c r="E660" s="162"/>
    </row>
    <row r="661" spans="1:5" ht="17.100000000000001" hidden="1" customHeight="1">
      <c r="B661" s="7" t="s">
        <v>388</v>
      </c>
      <c r="C661" s="162"/>
      <c r="D661" s="162"/>
      <c r="E661" s="162"/>
    </row>
    <row r="662" spans="1:5" ht="17.100000000000001" hidden="1" customHeight="1">
      <c r="C662" s="146" t="s">
        <v>492</v>
      </c>
      <c r="D662" s="147"/>
      <c r="E662" s="238">
        <v>39814</v>
      </c>
    </row>
    <row r="663" spans="1:5" ht="17.100000000000001" hidden="1" customHeight="1">
      <c r="C663" s="148" t="s">
        <v>28</v>
      </c>
      <c r="E663" s="148" t="s">
        <v>28</v>
      </c>
    </row>
    <row r="664" spans="1:5" ht="17.100000000000001" hidden="1" customHeight="1"/>
    <row r="665" spans="1:5" ht="17.100000000000001" hidden="1" customHeight="1">
      <c r="B665" s="7" t="s">
        <v>389</v>
      </c>
      <c r="C665" s="62"/>
      <c r="E665" s="62"/>
    </row>
    <row r="666" spans="1:5" ht="17.100000000000001" hidden="1" customHeight="1">
      <c r="B666" s="7" t="s">
        <v>390</v>
      </c>
      <c r="C666" s="62"/>
    </row>
    <row r="667" spans="1:5" ht="17.100000000000001" hidden="1" customHeight="1">
      <c r="B667" s="7" t="s">
        <v>391</v>
      </c>
      <c r="C667" s="62"/>
    </row>
    <row r="668" spans="1:5" ht="17.100000000000001" hidden="1" customHeight="1"/>
    <row r="669" spans="1:5" ht="17.100000000000001" hidden="1" customHeight="1">
      <c r="B669" s="26" t="s">
        <v>214</v>
      </c>
      <c r="C669" s="160">
        <f>SUM(C665:C667)</f>
        <v>0</v>
      </c>
      <c r="D669" s="163"/>
      <c r="E669" s="160">
        <f>SUM(E665:E667)</f>
        <v>0</v>
      </c>
    </row>
    <row r="670" spans="1:5" ht="17.100000000000001" hidden="1" customHeight="1">
      <c r="C670" s="176"/>
      <c r="D670" s="163"/>
      <c r="E670" s="176"/>
    </row>
    <row r="671" spans="1:5" ht="17.100000000000001" hidden="1" customHeight="1">
      <c r="A671" s="144">
        <v>50</v>
      </c>
      <c r="B671" s="145" t="s">
        <v>361</v>
      </c>
    </row>
    <row r="672" spans="1:5" ht="17.100000000000001" hidden="1" customHeight="1"/>
    <row r="673" spans="1:8" s="240" customFormat="1" ht="38.25" hidden="1">
      <c r="A673" s="239"/>
      <c r="B673" s="240" t="s">
        <v>335</v>
      </c>
      <c r="C673" s="241" t="s">
        <v>498</v>
      </c>
      <c r="D673" s="242"/>
      <c r="E673" s="241" t="s">
        <v>497</v>
      </c>
      <c r="F673" s="411" t="s">
        <v>362</v>
      </c>
      <c r="G673" s="411"/>
      <c r="H673" s="411"/>
    </row>
    <row r="674" spans="1:8" s="23" customFormat="1" ht="17.100000000000001" hidden="1" customHeight="1">
      <c r="A674" s="243"/>
      <c r="C674" s="244"/>
      <c r="D674" s="244"/>
      <c r="E674" s="244"/>
      <c r="F674" s="412"/>
      <c r="G674" s="412"/>
      <c r="H674" s="412"/>
    </row>
    <row r="675" spans="1:8" s="23" customFormat="1" ht="17.100000000000001" hidden="1" customHeight="1">
      <c r="A675" s="243"/>
      <c r="B675" s="23" t="s">
        <v>363</v>
      </c>
      <c r="C675" s="245" t="s">
        <v>367</v>
      </c>
      <c r="D675" s="245"/>
      <c r="E675" s="245" t="s">
        <v>367</v>
      </c>
      <c r="F675" s="413" t="s">
        <v>367</v>
      </c>
      <c r="G675" s="413"/>
      <c r="H675" s="413"/>
    </row>
    <row r="676" spans="1:8" s="23" customFormat="1" ht="17.100000000000001" hidden="1" customHeight="1">
      <c r="A676" s="243"/>
      <c r="B676" s="23" t="s">
        <v>364</v>
      </c>
      <c r="C676" s="245" t="s">
        <v>367</v>
      </c>
      <c r="D676" s="245"/>
      <c r="E676" s="245" t="s">
        <v>367</v>
      </c>
      <c r="F676" s="413" t="s">
        <v>367</v>
      </c>
      <c r="G676" s="413"/>
      <c r="H676" s="413"/>
    </row>
    <row r="677" spans="1:8" s="23" customFormat="1" ht="17.100000000000001" hidden="1" customHeight="1">
      <c r="A677" s="243"/>
      <c r="B677" s="23" t="s">
        <v>365</v>
      </c>
      <c r="C677" s="245" t="s">
        <v>367</v>
      </c>
      <c r="D677" s="245"/>
      <c r="E677" s="245" t="s">
        <v>367</v>
      </c>
      <c r="F677" s="413" t="s">
        <v>367</v>
      </c>
      <c r="G677" s="413"/>
      <c r="H677" s="413"/>
    </row>
    <row r="678" spans="1:8" s="23" customFormat="1" ht="17.100000000000001" hidden="1" customHeight="1">
      <c r="A678" s="243"/>
      <c r="B678" s="23" t="s">
        <v>366</v>
      </c>
      <c r="C678" s="245" t="s">
        <v>367</v>
      </c>
      <c r="D678" s="245"/>
      <c r="E678" s="245" t="s">
        <v>367</v>
      </c>
      <c r="F678" s="413" t="s">
        <v>367</v>
      </c>
      <c r="G678" s="413"/>
      <c r="H678" s="413"/>
    </row>
    <row r="679" spans="1:8" ht="17.100000000000001" hidden="1" customHeight="1"/>
    <row r="680" spans="1:8" ht="17.100000000000001" hidden="1" customHeight="1">
      <c r="A680" s="144">
        <v>51</v>
      </c>
      <c r="B680" s="17" t="s">
        <v>351</v>
      </c>
      <c r="C680" s="162"/>
      <c r="D680" s="162"/>
      <c r="E680" s="162"/>
    </row>
    <row r="681" spans="1:8" ht="17.100000000000001" hidden="1" customHeight="1">
      <c r="C681" s="149" t="s">
        <v>493</v>
      </c>
      <c r="D681" s="147"/>
      <c r="E681" s="149" t="s">
        <v>336</v>
      </c>
    </row>
    <row r="682" spans="1:8" ht="17.100000000000001" hidden="1" customHeight="1">
      <c r="C682" s="148" t="s">
        <v>28</v>
      </c>
      <c r="E682" s="148" t="s">
        <v>28</v>
      </c>
    </row>
    <row r="683" spans="1:8" ht="17.100000000000001" hidden="1" customHeight="1">
      <c r="C683" s="162"/>
      <c r="D683" s="162"/>
      <c r="E683" s="162"/>
    </row>
    <row r="684" spans="1:8" ht="17.100000000000001" hidden="1" customHeight="1">
      <c r="B684" s="55" t="s">
        <v>349</v>
      </c>
      <c r="C684" s="162"/>
      <c r="D684" s="162"/>
      <c r="E684" s="162"/>
    </row>
    <row r="685" spans="1:8" ht="17.100000000000001" hidden="1" customHeight="1">
      <c r="B685" s="246" t="s">
        <v>403</v>
      </c>
      <c r="C685" s="162"/>
      <c r="D685" s="162"/>
      <c r="E685" s="162"/>
    </row>
    <row r="686" spans="1:8" ht="17.100000000000001" hidden="1" customHeight="1">
      <c r="B686" s="27" t="s">
        <v>352</v>
      </c>
      <c r="C686" s="162"/>
      <c r="D686" s="162"/>
      <c r="E686" s="162"/>
    </row>
    <row r="687" spans="1:8" ht="17.100000000000001" hidden="1" customHeight="1">
      <c r="B687" s="27" t="s">
        <v>352</v>
      </c>
      <c r="C687" s="162"/>
      <c r="D687" s="162"/>
      <c r="E687" s="162"/>
    </row>
    <row r="688" spans="1:8" ht="17.100000000000001" hidden="1" customHeight="1">
      <c r="B688" s="246" t="s">
        <v>353</v>
      </c>
      <c r="C688" s="162"/>
      <c r="D688" s="162"/>
      <c r="E688" s="162"/>
    </row>
    <row r="689" spans="2:5" ht="17.100000000000001" hidden="1" customHeight="1">
      <c r="B689" s="27" t="s">
        <v>352</v>
      </c>
      <c r="C689" s="162"/>
      <c r="D689" s="162"/>
      <c r="E689" s="162"/>
    </row>
    <row r="690" spans="2:5" ht="17.100000000000001" hidden="1" customHeight="1">
      <c r="B690" s="27" t="s">
        <v>352</v>
      </c>
      <c r="C690" s="162"/>
      <c r="D690" s="162"/>
      <c r="E690" s="162"/>
    </row>
    <row r="691" spans="2:5" ht="17.100000000000001" hidden="1" customHeight="1">
      <c r="B691" s="246" t="s">
        <v>402</v>
      </c>
      <c r="C691" s="162"/>
      <c r="D691" s="162"/>
      <c r="E691" s="162"/>
    </row>
    <row r="692" spans="2:5" ht="17.100000000000001" hidden="1" customHeight="1">
      <c r="B692" s="27" t="s">
        <v>352</v>
      </c>
      <c r="C692" s="162"/>
      <c r="D692" s="162"/>
      <c r="E692" s="162"/>
    </row>
    <row r="693" spans="2:5" ht="17.100000000000001" hidden="1" customHeight="1">
      <c r="B693" s="27" t="s">
        <v>352</v>
      </c>
      <c r="C693" s="162"/>
      <c r="D693" s="162"/>
      <c r="E693" s="162"/>
    </row>
    <row r="694" spans="2:5" ht="17.100000000000001" hidden="1" customHeight="1">
      <c r="B694" s="246" t="s">
        <v>451</v>
      </c>
      <c r="C694" s="162"/>
      <c r="D694" s="162"/>
      <c r="E694" s="162"/>
    </row>
    <row r="695" spans="2:5" ht="17.100000000000001" hidden="1" customHeight="1">
      <c r="B695" s="246"/>
      <c r="C695" s="162"/>
      <c r="D695" s="162"/>
      <c r="E695" s="162"/>
    </row>
    <row r="696" spans="2:5" ht="17.100000000000001" hidden="1" customHeight="1">
      <c r="B696" s="55" t="s">
        <v>350</v>
      </c>
      <c r="C696" s="162"/>
      <c r="D696" s="162"/>
      <c r="E696" s="162"/>
    </row>
    <row r="697" spans="2:5" ht="17.100000000000001" hidden="1" customHeight="1">
      <c r="B697" s="55"/>
      <c r="C697" s="146" t="s">
        <v>492</v>
      </c>
      <c r="D697" s="147"/>
      <c r="E697" s="247" t="s">
        <v>494</v>
      </c>
    </row>
    <row r="698" spans="2:5" ht="17.100000000000001" hidden="1" customHeight="1">
      <c r="B698" s="55"/>
      <c r="C698" s="148" t="s">
        <v>28</v>
      </c>
      <c r="E698" s="148" t="s">
        <v>28</v>
      </c>
    </row>
    <row r="699" spans="2:5" ht="17.100000000000001" hidden="1" customHeight="1">
      <c r="B699" s="246" t="s">
        <v>354</v>
      </c>
      <c r="C699" s="162"/>
      <c r="D699" s="162"/>
      <c r="E699" s="162"/>
    </row>
    <row r="700" spans="2:5" ht="17.100000000000001" hidden="1" customHeight="1">
      <c r="B700" s="27" t="s">
        <v>352</v>
      </c>
      <c r="C700" s="162"/>
      <c r="D700" s="162"/>
      <c r="E700" s="162"/>
    </row>
    <row r="701" spans="2:5" ht="17.100000000000001" hidden="1" customHeight="1">
      <c r="B701" s="27" t="s">
        <v>352</v>
      </c>
      <c r="C701" s="162"/>
      <c r="D701" s="162"/>
      <c r="E701" s="162"/>
    </row>
    <row r="702" spans="2:5" ht="17.100000000000001" hidden="1" customHeight="1">
      <c r="B702" s="246" t="s">
        <v>355</v>
      </c>
      <c r="C702" s="162"/>
      <c r="D702" s="162"/>
      <c r="E702" s="162"/>
    </row>
    <row r="703" spans="2:5" ht="17.100000000000001" hidden="1" customHeight="1">
      <c r="B703" s="27" t="s">
        <v>352</v>
      </c>
      <c r="C703" s="162"/>
      <c r="D703" s="162"/>
      <c r="E703" s="162"/>
    </row>
    <row r="704" spans="2:5" ht="17.100000000000001" hidden="1" customHeight="1">
      <c r="B704" s="27" t="s">
        <v>352</v>
      </c>
      <c r="C704" s="162"/>
      <c r="D704" s="162"/>
      <c r="E704" s="162"/>
    </row>
    <row r="705" spans="1:5" ht="17.100000000000001" hidden="1" customHeight="1">
      <c r="C705" s="162"/>
      <c r="D705" s="162"/>
      <c r="E705" s="162"/>
    </row>
    <row r="706" spans="1:5" ht="17.100000000000001" hidden="1" customHeight="1">
      <c r="B706" s="26" t="s">
        <v>356</v>
      </c>
      <c r="C706" s="162"/>
      <c r="D706" s="162"/>
      <c r="E706" s="162"/>
    </row>
    <row r="707" spans="1:5" ht="17.100000000000001" hidden="1" customHeight="1">
      <c r="C707" s="149" t="s">
        <v>493</v>
      </c>
      <c r="D707" s="147"/>
      <c r="E707" s="149" t="s">
        <v>336</v>
      </c>
    </row>
    <row r="708" spans="1:5" ht="17.100000000000001" hidden="1" customHeight="1">
      <c r="C708" s="148" t="s">
        <v>28</v>
      </c>
      <c r="E708" s="148" t="s">
        <v>28</v>
      </c>
    </row>
    <row r="709" spans="1:5" ht="17.100000000000001" hidden="1" customHeight="1">
      <c r="C709" s="162"/>
      <c r="D709" s="162"/>
      <c r="E709" s="162"/>
    </row>
    <row r="710" spans="1:5" ht="17.100000000000001" hidden="1" customHeight="1">
      <c r="B710" s="7" t="s">
        <v>357</v>
      </c>
      <c r="C710" s="162"/>
      <c r="D710" s="162"/>
      <c r="E710" s="162"/>
    </row>
    <row r="711" spans="1:5" ht="17.100000000000001" hidden="1" customHeight="1">
      <c r="B711" s="7" t="s">
        <v>358</v>
      </c>
      <c r="C711" s="162"/>
      <c r="D711" s="162"/>
      <c r="E711" s="162"/>
    </row>
    <row r="712" spans="1:5" ht="17.100000000000001" hidden="1" customHeight="1">
      <c r="C712" s="162"/>
      <c r="D712" s="162"/>
      <c r="E712" s="162"/>
    </row>
    <row r="713" spans="1:5" ht="17.100000000000001" hidden="1" customHeight="1">
      <c r="A713" s="144">
        <v>52</v>
      </c>
      <c r="B713" s="227" t="s">
        <v>359</v>
      </c>
      <c r="C713" s="162"/>
      <c r="D713" s="162"/>
      <c r="E713" s="162"/>
    </row>
    <row r="714" spans="1:5" ht="17.100000000000001" hidden="1" customHeight="1">
      <c r="C714" s="162"/>
      <c r="D714" s="162"/>
      <c r="E714" s="162"/>
    </row>
    <row r="715" spans="1:5" ht="17.100000000000001" hidden="1" customHeight="1">
      <c r="C715" s="162"/>
      <c r="D715" s="162"/>
      <c r="E715" s="162"/>
    </row>
    <row r="716" spans="1:5" ht="17.100000000000001" hidden="1" customHeight="1">
      <c r="C716" s="162"/>
      <c r="D716" s="162"/>
      <c r="E716" s="162"/>
    </row>
    <row r="717" spans="1:5" ht="17.100000000000001" hidden="1" customHeight="1">
      <c r="C717" s="162"/>
      <c r="D717" s="162"/>
      <c r="E717" s="162"/>
    </row>
    <row r="718" spans="1:5" ht="51.75" hidden="1">
      <c r="A718" s="144">
        <v>54</v>
      </c>
      <c r="B718" s="271" t="s">
        <v>302</v>
      </c>
      <c r="C718" s="227"/>
      <c r="D718" s="227"/>
      <c r="E718" s="227"/>
    </row>
    <row r="719" spans="1:5" ht="17.100000000000001" hidden="1" customHeight="1">
      <c r="B719" s="227"/>
      <c r="C719" s="227"/>
      <c r="D719" s="227"/>
      <c r="E719" s="227"/>
    </row>
    <row r="720" spans="1:5" ht="17.100000000000001" hidden="1" customHeight="1">
      <c r="C720" s="149" t="s">
        <v>493</v>
      </c>
      <c r="D720" s="147"/>
      <c r="E720" s="149" t="s">
        <v>336</v>
      </c>
    </row>
    <row r="721" spans="2:5" ht="17.100000000000001" hidden="1" customHeight="1">
      <c r="C721" s="148" t="s">
        <v>28</v>
      </c>
      <c r="E721" s="148" t="s">
        <v>28</v>
      </c>
    </row>
    <row r="722" spans="2:5" ht="17.100000000000001" hidden="1" customHeight="1"/>
    <row r="723" spans="2:5" ht="14.25" hidden="1" customHeight="1">
      <c r="B723" s="248" t="s">
        <v>303</v>
      </c>
    </row>
    <row r="724" spans="2:5" ht="14.25" hidden="1" customHeight="1">
      <c r="B724" s="248"/>
    </row>
    <row r="725" spans="2:5" ht="17.100000000000001" hidden="1" customHeight="1">
      <c r="B725" s="8" t="s">
        <v>304</v>
      </c>
      <c r="C725" s="62"/>
      <c r="E725" s="62"/>
    </row>
    <row r="726" spans="2:5" ht="17.100000000000001" hidden="1" customHeight="1">
      <c r="B726" s="8" t="s">
        <v>305</v>
      </c>
      <c r="C726" s="62"/>
    </row>
    <row r="727" spans="2:5" ht="15" hidden="1">
      <c r="B727" s="12" t="s">
        <v>306</v>
      </c>
      <c r="C727" s="62"/>
    </row>
    <row r="728" spans="2:5" ht="17.100000000000001" hidden="1" customHeight="1">
      <c r="B728" s="8" t="s">
        <v>307</v>
      </c>
      <c r="C728" s="62"/>
    </row>
    <row r="729" spans="2:5" ht="30" hidden="1">
      <c r="B729" s="249" t="s">
        <v>308</v>
      </c>
    </row>
    <row r="730" spans="2:5" ht="45" hidden="1">
      <c r="B730" s="250" t="s">
        <v>309</v>
      </c>
    </row>
    <row r="731" spans="2:5" ht="60" hidden="1">
      <c r="B731" s="250" t="s">
        <v>310</v>
      </c>
    </row>
    <row r="732" spans="2:5" ht="17.100000000000001" hidden="1" customHeight="1">
      <c r="B732" s="251" t="s">
        <v>444</v>
      </c>
    </row>
    <row r="733" spans="2:5" ht="17.100000000000001" hidden="1" customHeight="1">
      <c r="B733" s="251" t="s">
        <v>445</v>
      </c>
    </row>
    <row r="734" spans="2:5" ht="17.100000000000001" hidden="1" customHeight="1">
      <c r="B734" s="251" t="s">
        <v>446</v>
      </c>
    </row>
    <row r="735" spans="2:5" ht="17.100000000000001" hidden="1" customHeight="1">
      <c r="B735" s="251" t="s">
        <v>447</v>
      </c>
    </row>
    <row r="736" spans="2:5" ht="17.100000000000001" hidden="1" customHeight="1">
      <c r="B736" s="251" t="s">
        <v>448</v>
      </c>
    </row>
    <row r="737" spans="1:8" ht="17.100000000000001" hidden="1" customHeight="1">
      <c r="B737" s="251" t="s">
        <v>449</v>
      </c>
    </row>
    <row r="738" spans="1:8" ht="17.100000000000001" hidden="1" customHeight="1">
      <c r="B738" s="251" t="s">
        <v>450</v>
      </c>
    </row>
    <row r="739" spans="1:8" ht="15" hidden="1">
      <c r="B739" s="250"/>
    </row>
    <row r="740" spans="1:8" ht="33.75" customHeight="1">
      <c r="B740" s="538" t="s">
        <v>0</v>
      </c>
      <c r="C740" s="538"/>
      <c r="D740" s="538"/>
      <c r="E740" s="538"/>
    </row>
    <row r="741" spans="1:8" s="26" customFormat="1" ht="17.100000000000001" customHeight="1">
      <c r="A741" s="144"/>
      <c r="B741" s="26" t="s">
        <v>517</v>
      </c>
      <c r="C741" s="205"/>
      <c r="D741" s="532" t="s">
        <v>1</v>
      </c>
      <c r="E741" s="532"/>
      <c r="F741" s="407"/>
      <c r="G741" s="407"/>
      <c r="H741" s="407"/>
    </row>
    <row r="742" spans="1:8" ht="14.25" customHeight="1">
      <c r="B742" s="248"/>
    </row>
    <row r="743" spans="1:8" s="26" customFormat="1" ht="17.100000000000001" customHeight="1">
      <c r="A743" s="144"/>
      <c r="C743" s="205"/>
      <c r="D743" s="205"/>
      <c r="E743" s="205"/>
      <c r="F743" s="407"/>
      <c r="G743" s="407"/>
      <c r="H743" s="407"/>
    </row>
  </sheetData>
  <mergeCells count="8">
    <mergeCell ref="B740:E740"/>
    <mergeCell ref="D741:E741"/>
    <mergeCell ref="A6:E6"/>
    <mergeCell ref="A7:E7"/>
    <mergeCell ref="F7:H7"/>
    <mergeCell ref="B210:B211"/>
    <mergeCell ref="C210:C211"/>
    <mergeCell ref="E210:E211"/>
  </mergeCells>
  <phoneticPr fontId="46" type="noConversion"/>
  <pageMargins left="0.71" right="0.24" top="0.26" bottom="0.31" header="0.16" footer="0.16"/>
  <pageSetup orientation="portrait" verticalDpi="300"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dimension ref="A1:J38"/>
  <sheetViews>
    <sheetView topLeftCell="A13" workbookViewId="0">
      <selection activeCell="E34" sqref="E34"/>
    </sheetView>
  </sheetViews>
  <sheetFormatPr defaultRowHeight="12.75"/>
  <cols>
    <col min="1" max="1" width="3.42578125" style="489" customWidth="1"/>
    <col min="2" max="2" width="33.5703125" style="489" customWidth="1"/>
    <col min="3" max="3" width="17.5703125" style="489" customWidth="1"/>
    <col min="4" max="4" width="5.85546875" style="489" hidden="1" customWidth="1"/>
    <col min="5" max="5" width="17.28515625" style="489" customWidth="1"/>
    <col min="6" max="6" width="18.42578125" style="489" bestFit="1" customWidth="1"/>
    <col min="7" max="7" width="17.5703125" style="489" customWidth="1"/>
    <col min="8" max="8" width="16.85546875" style="489" customWidth="1"/>
    <col min="9" max="9" width="13.85546875" style="489" customWidth="1"/>
    <col min="10" max="10" width="16.28515625" style="489" customWidth="1"/>
    <col min="11" max="16384" width="9.140625" style="489"/>
  </cols>
  <sheetData>
    <row r="1" spans="1:9" s="7" customFormat="1" ht="17.100000000000001" customHeight="1">
      <c r="A1" s="144">
        <v>7</v>
      </c>
      <c r="B1" s="17" t="s">
        <v>513</v>
      </c>
      <c r="C1" s="59"/>
      <c r="D1" s="59"/>
      <c r="E1" s="59"/>
    </row>
    <row r="2" spans="1:9" s="7" customFormat="1" ht="17.100000000000001" customHeight="1">
      <c r="A2" s="144"/>
      <c r="C2" s="59"/>
      <c r="D2" s="59"/>
      <c r="E2" s="59"/>
    </row>
    <row r="3" spans="1:9" s="20" customFormat="1" ht="25.5">
      <c r="A3" s="19"/>
      <c r="B3" s="19" t="s">
        <v>311</v>
      </c>
      <c r="C3" s="177" t="s">
        <v>330</v>
      </c>
      <c r="D3" s="177"/>
      <c r="E3" s="177" t="s">
        <v>331</v>
      </c>
      <c r="F3" s="273" t="s">
        <v>332</v>
      </c>
      <c r="G3" s="177" t="s">
        <v>333</v>
      </c>
      <c r="H3" s="177" t="s">
        <v>334</v>
      </c>
      <c r="I3" s="66"/>
    </row>
    <row r="4" spans="1:9" s="18" customFormat="1" ht="17.25" customHeight="1">
      <c r="A4" s="178"/>
      <c r="B4" s="178"/>
      <c r="C4" s="179"/>
      <c r="D4" s="179"/>
      <c r="E4" s="179"/>
      <c r="F4" s="179"/>
      <c r="G4" s="179"/>
      <c r="H4" s="179"/>
      <c r="I4" s="65"/>
    </row>
    <row r="5" spans="1:9" s="18" customFormat="1" ht="17.25" customHeight="1">
      <c r="A5" s="21"/>
      <c r="B5" s="21" t="s">
        <v>312</v>
      </c>
      <c r="C5" s="180"/>
      <c r="D5" s="179"/>
      <c r="E5" s="179"/>
      <c r="F5" s="179"/>
      <c r="G5" s="179"/>
      <c r="H5" s="179"/>
    </row>
    <row r="6" spans="1:9" s="18" customFormat="1" ht="17.25" customHeight="1">
      <c r="A6" s="21"/>
      <c r="B6" s="183" t="s">
        <v>539</v>
      </c>
      <c r="C6" s="180">
        <v>17704513273</v>
      </c>
      <c r="D6" s="180"/>
      <c r="E6" s="180">
        <v>4982735925</v>
      </c>
      <c r="F6" s="180">
        <v>8005870571</v>
      </c>
      <c r="G6" s="180">
        <v>205153892</v>
      </c>
      <c r="H6" s="180">
        <f t="shared" ref="H6:H12" si="0">C6+E6+F6+G6</f>
        <v>30898273661</v>
      </c>
      <c r="I6" s="254"/>
    </row>
    <row r="7" spans="1:9" s="18" customFormat="1" ht="17.25" customHeight="1">
      <c r="A7" s="178"/>
      <c r="B7" s="181" t="s">
        <v>313</v>
      </c>
      <c r="C7" s="182"/>
      <c r="D7" s="182"/>
      <c r="E7" s="182">
        <f>329001040</f>
        <v>329001040</v>
      </c>
      <c r="F7" s="182">
        <v>72727273</v>
      </c>
      <c r="G7" s="433">
        <v>11500000</v>
      </c>
      <c r="H7" s="180">
        <f t="shared" si="0"/>
        <v>413228313</v>
      </c>
      <c r="I7" s="254"/>
    </row>
    <row r="8" spans="1:9" s="18" customFormat="1" ht="17.25" customHeight="1">
      <c r="A8" s="178"/>
      <c r="B8" s="181" t="s">
        <v>314</v>
      </c>
      <c r="C8" s="274"/>
      <c r="D8" s="182"/>
      <c r="E8" s="336"/>
      <c r="F8" s="182"/>
      <c r="G8" s="182">
        <v>0</v>
      </c>
      <c r="H8" s="180">
        <f t="shared" si="0"/>
        <v>0</v>
      </c>
      <c r="I8" s="254"/>
    </row>
    <row r="9" spans="1:9" s="18" customFormat="1" ht="17.25" customHeight="1">
      <c r="A9" s="178"/>
      <c r="B9" s="181" t="s">
        <v>315</v>
      </c>
      <c r="C9" s="182"/>
      <c r="D9" s="182"/>
      <c r="E9" s="182"/>
      <c r="F9" s="182"/>
      <c r="G9" s="182"/>
      <c r="H9" s="180">
        <f t="shared" si="0"/>
        <v>0</v>
      </c>
      <c r="I9" s="254"/>
    </row>
    <row r="10" spans="1:9" s="18" customFormat="1" ht="17.25" customHeight="1">
      <c r="A10" s="178"/>
      <c r="B10" s="181" t="s">
        <v>316</v>
      </c>
      <c r="C10" s="182"/>
      <c r="D10" s="182"/>
      <c r="E10" s="182"/>
      <c r="F10" s="182"/>
      <c r="G10" s="182"/>
      <c r="H10" s="180">
        <f t="shared" si="0"/>
        <v>0</v>
      </c>
      <c r="I10" s="254"/>
    </row>
    <row r="11" spans="1:9" s="18" customFormat="1" ht="17.25" customHeight="1">
      <c r="A11" s="178"/>
      <c r="B11" s="181" t="s">
        <v>317</v>
      </c>
      <c r="C11" s="182">
        <v>3668727273</v>
      </c>
      <c r="D11" s="182"/>
      <c r="E11" s="182">
        <f>79400000+218173747+59092000+209523810+314285714+110000000+101188250+336816777</f>
        <v>1428480298</v>
      </c>
      <c r="F11" s="182">
        <v>4663156667</v>
      </c>
      <c r="G11" s="182"/>
      <c r="H11" s="180">
        <f t="shared" si="0"/>
        <v>9760364238</v>
      </c>
      <c r="I11" s="254"/>
    </row>
    <row r="12" spans="1:9" s="18" customFormat="1" ht="17.25" customHeight="1">
      <c r="A12" s="178"/>
      <c r="B12" s="181" t="s">
        <v>318</v>
      </c>
      <c r="C12" s="182">
        <f>247976858</f>
        <v>247976858</v>
      </c>
      <c r="D12" s="182"/>
      <c r="E12" s="182"/>
      <c r="F12" s="182"/>
      <c r="G12" s="182"/>
      <c r="H12" s="180">
        <f t="shared" si="0"/>
        <v>247976858</v>
      </c>
      <c r="I12" s="254"/>
    </row>
    <row r="13" spans="1:9" s="18" customFormat="1" ht="17.25" customHeight="1">
      <c r="A13" s="21"/>
      <c r="B13" s="183" t="s">
        <v>572</v>
      </c>
      <c r="C13" s="184">
        <f>C6+C7+C8+C9-C10-C11-C12</f>
        <v>13787809142</v>
      </c>
      <c r="D13" s="184">
        <f>D6+D7+D8+D9-D10-D11-D12</f>
        <v>0</v>
      </c>
      <c r="E13" s="184">
        <f>E6+E7+E8+E9-E10-E11-E12</f>
        <v>3883256667</v>
      </c>
      <c r="F13" s="184">
        <f>F6+F7+F8+F9-F10-F11-F12</f>
        <v>3415441177</v>
      </c>
      <c r="G13" s="184">
        <f>G6+G7+G8+G9-G10-G11-G12</f>
        <v>216653892</v>
      </c>
      <c r="H13" s="180">
        <f>C13+E13+F13+G13</f>
        <v>21303160878</v>
      </c>
      <c r="I13" s="254"/>
    </row>
    <row r="14" spans="1:9" s="18" customFormat="1" ht="17.25" customHeight="1">
      <c r="A14" s="21"/>
      <c r="B14" s="183"/>
      <c r="C14" s="184"/>
      <c r="D14" s="184"/>
      <c r="E14" s="184"/>
      <c r="F14" s="184"/>
      <c r="G14" s="184"/>
      <c r="H14" s="184"/>
      <c r="I14" s="254"/>
    </row>
    <row r="15" spans="1:9" s="18" customFormat="1" ht="17.25" customHeight="1">
      <c r="A15" s="21"/>
      <c r="B15" s="183" t="s">
        <v>319</v>
      </c>
      <c r="C15" s="182"/>
      <c r="D15" s="182"/>
      <c r="E15" s="182"/>
      <c r="F15" s="182"/>
      <c r="G15" s="182"/>
      <c r="H15" s="182"/>
      <c r="I15" s="254"/>
    </row>
    <row r="16" spans="1:9" s="18" customFormat="1" ht="17.25" customHeight="1">
      <c r="A16" s="21"/>
      <c r="B16" s="183" t="s">
        <v>539</v>
      </c>
      <c r="C16" s="184">
        <v>5479512732</v>
      </c>
      <c r="D16" s="184">
        <v>0</v>
      </c>
      <c r="E16" s="184">
        <v>3613340025</v>
      </c>
      <c r="F16" s="184">
        <v>4287509055</v>
      </c>
      <c r="G16" s="184">
        <v>198263308</v>
      </c>
      <c r="H16" s="184">
        <f t="shared" ref="H16:H21" si="1">C16+E16+F16+G16</f>
        <v>13578625120</v>
      </c>
      <c r="I16" s="254"/>
    </row>
    <row r="17" spans="1:10" s="18" customFormat="1" ht="17.25" customHeight="1">
      <c r="A17" s="178"/>
      <c r="B17" s="181" t="s">
        <v>320</v>
      </c>
      <c r="C17" s="182">
        <f>53998038+116889040+116608663+53998038+116319535+53998038</f>
        <v>511811352</v>
      </c>
      <c r="D17" s="182"/>
      <c r="E17" s="182">
        <f>7906476+47074802+44559297+8098143+42542813+8203692</f>
        <v>158385223</v>
      </c>
      <c r="F17" s="182">
        <f>167045211+51072354+51072354</f>
        <v>269189919</v>
      </c>
      <c r="G17" s="182">
        <f>6128877+1912701+1912701</f>
        <v>9954279</v>
      </c>
      <c r="H17" s="184">
        <f t="shared" si="1"/>
        <v>949340773</v>
      </c>
      <c r="I17" s="473"/>
      <c r="J17" s="143"/>
    </row>
    <row r="18" spans="1:10" s="189" customFormat="1" ht="17.25" customHeight="1">
      <c r="A18" s="181"/>
      <c r="B18" s="181" t="s">
        <v>315</v>
      </c>
      <c r="C18" s="182"/>
      <c r="D18" s="182"/>
      <c r="E18" s="182"/>
      <c r="F18" s="182"/>
      <c r="G18" s="182"/>
      <c r="H18" s="184">
        <f t="shared" si="1"/>
        <v>0</v>
      </c>
      <c r="I18" s="432"/>
    </row>
    <row r="19" spans="1:10" s="189" customFormat="1" ht="17.25" customHeight="1">
      <c r="A19" s="181"/>
      <c r="B19" s="181" t="s">
        <v>316</v>
      </c>
      <c r="C19" s="182"/>
      <c r="D19" s="182"/>
      <c r="E19" s="182"/>
      <c r="F19" s="182"/>
      <c r="G19" s="182"/>
      <c r="H19" s="184">
        <f t="shared" si="1"/>
        <v>0</v>
      </c>
      <c r="I19" s="432"/>
    </row>
    <row r="20" spans="1:10" s="18" customFormat="1" ht="17.25" customHeight="1">
      <c r="A20" s="178"/>
      <c r="B20" s="181" t="s">
        <v>317</v>
      </c>
      <c r="C20" s="182">
        <v>366872724</v>
      </c>
      <c r="D20" s="182"/>
      <c r="E20" s="182">
        <f>72175032+109086900+59092000+44897958+67346946+55000008+21080880+79400000</f>
        <v>508079724</v>
      </c>
      <c r="F20" s="182">
        <v>2253859062</v>
      </c>
      <c r="G20" s="182">
        <v>0</v>
      </c>
      <c r="H20" s="184">
        <f>C20+E20+F20+G20</f>
        <v>3128811510</v>
      </c>
      <c r="I20" s="473"/>
    </row>
    <row r="21" spans="1:10" s="18" customFormat="1" ht="17.25" customHeight="1">
      <c r="A21" s="178"/>
      <c r="B21" s="181" t="s">
        <v>318</v>
      </c>
      <c r="C21" s="182">
        <v>44281575</v>
      </c>
      <c r="D21" s="182"/>
      <c r="E21" s="182"/>
      <c r="F21" s="182"/>
      <c r="G21" s="182"/>
      <c r="H21" s="184">
        <f t="shared" si="1"/>
        <v>44281575</v>
      </c>
      <c r="I21" s="254"/>
    </row>
    <row r="22" spans="1:10" s="18" customFormat="1" ht="17.25" customHeight="1">
      <c r="A22" s="21"/>
      <c r="B22" s="183" t="s">
        <v>572</v>
      </c>
      <c r="C22" s="184">
        <f>C16+C17-C21-C20</f>
        <v>5580169785</v>
      </c>
      <c r="D22" s="184">
        <f>D16+D17</f>
        <v>0</v>
      </c>
      <c r="E22" s="184">
        <f>E16+E17-E20</f>
        <v>3263645524</v>
      </c>
      <c r="F22" s="184">
        <f>F16+F17-F20</f>
        <v>2302839912</v>
      </c>
      <c r="G22" s="184">
        <f>G16+G17</f>
        <v>208217587</v>
      </c>
      <c r="H22" s="184">
        <f>C22+E22+F22+G22</f>
        <v>11354872808</v>
      </c>
      <c r="I22" s="254"/>
    </row>
    <row r="23" spans="1:10" s="18" customFormat="1" ht="17.25" customHeight="1">
      <c r="A23" s="21"/>
      <c r="B23" s="183"/>
      <c r="C23" s="184"/>
      <c r="D23" s="184"/>
      <c r="E23" s="184"/>
      <c r="F23" s="184"/>
      <c r="G23" s="184"/>
      <c r="H23" s="184"/>
      <c r="I23" s="254"/>
    </row>
    <row r="24" spans="1:10" s="18" customFormat="1" ht="17.25" customHeight="1">
      <c r="A24" s="21"/>
      <c r="B24" s="183" t="s">
        <v>321</v>
      </c>
      <c r="C24" s="182"/>
      <c r="D24" s="182"/>
      <c r="E24" s="182"/>
      <c r="F24" s="182"/>
      <c r="G24" s="182"/>
      <c r="H24" s="182"/>
      <c r="I24" s="254"/>
    </row>
    <row r="25" spans="1:10" s="18" customFormat="1" ht="17.25" customHeight="1">
      <c r="A25" s="21"/>
      <c r="B25" s="183" t="s">
        <v>539</v>
      </c>
      <c r="C25" s="184">
        <f>C6-C16</f>
        <v>12225000541</v>
      </c>
      <c r="D25" s="184">
        <f>D6-D16</f>
        <v>0</v>
      </c>
      <c r="E25" s="184">
        <f>E6-E16</f>
        <v>1369395900</v>
      </c>
      <c r="F25" s="184">
        <f>F6-F16</f>
        <v>3718361516</v>
      </c>
      <c r="G25" s="184">
        <f>G6-G16</f>
        <v>6890584</v>
      </c>
      <c r="H25" s="184">
        <f>C25+E25+F25+G25</f>
        <v>17319648541</v>
      </c>
      <c r="I25" s="254"/>
    </row>
    <row r="26" spans="1:10" s="18" customFormat="1" ht="17.25" customHeight="1">
      <c r="A26" s="186"/>
      <c r="B26" s="183" t="s">
        <v>572</v>
      </c>
      <c r="C26" s="188">
        <f>C13-C22</f>
        <v>8207639357</v>
      </c>
      <c r="D26" s="188">
        <f>D13-D22</f>
        <v>0</v>
      </c>
      <c r="E26" s="188">
        <f>E13-E22</f>
        <v>619611143</v>
      </c>
      <c r="F26" s="188">
        <f>F13-F22</f>
        <v>1112601265</v>
      </c>
      <c r="G26" s="188">
        <f>G13-G22</f>
        <v>8436305</v>
      </c>
      <c r="H26" s="184">
        <f>C26+E26+F26+G26</f>
        <v>9948288070</v>
      </c>
      <c r="I26" s="254"/>
    </row>
    <row r="27" spans="1:10" s="18" customFormat="1" ht="17.25" customHeight="1">
      <c r="B27" s="189"/>
      <c r="C27" s="190"/>
      <c r="D27" s="190"/>
      <c r="E27" s="190"/>
      <c r="F27" s="190"/>
      <c r="G27" s="190"/>
      <c r="H27" s="190"/>
    </row>
    <row r="28" spans="1:10" s="18" customFormat="1" ht="15">
      <c r="B28" s="189"/>
      <c r="C28" s="190"/>
      <c r="D28" s="190"/>
      <c r="E28" s="191" t="s">
        <v>328</v>
      </c>
      <c r="F28" s="191" t="s">
        <v>329</v>
      </c>
      <c r="G28" s="191"/>
      <c r="H28" s="191"/>
    </row>
    <row r="29" spans="1:10" s="18" customFormat="1" ht="15">
      <c r="B29" s="189" t="s">
        <v>322</v>
      </c>
      <c r="C29" s="190"/>
      <c r="D29" s="190"/>
      <c r="E29" s="190"/>
      <c r="F29" s="190"/>
      <c r="G29" s="154"/>
      <c r="H29" s="190"/>
    </row>
    <row r="30" spans="1:10" s="18" customFormat="1" ht="15">
      <c r="B30" s="18" t="s">
        <v>323</v>
      </c>
      <c r="C30" s="30"/>
      <c r="D30" s="30"/>
      <c r="E30" s="30"/>
      <c r="F30" s="30"/>
      <c r="G30" s="30"/>
      <c r="H30" s="30"/>
    </row>
    <row r="31" spans="1:10" s="18" customFormat="1" ht="15">
      <c r="B31" s="18" t="s">
        <v>324</v>
      </c>
      <c r="C31" s="30"/>
      <c r="D31" s="30"/>
      <c r="E31" s="30"/>
      <c r="F31" s="30"/>
      <c r="G31" s="30"/>
      <c r="H31" s="30"/>
    </row>
    <row r="32" spans="1:10" s="18" customFormat="1" ht="15">
      <c r="B32" s="18" t="s">
        <v>325</v>
      </c>
      <c r="C32" s="30"/>
      <c r="D32" s="30"/>
      <c r="E32" s="30"/>
      <c r="F32" s="30"/>
      <c r="G32" s="30"/>
      <c r="H32" s="30"/>
    </row>
    <row r="33" spans="2:8" s="18" customFormat="1" ht="15">
      <c r="B33" s="18" t="s">
        <v>326</v>
      </c>
      <c r="C33" s="30"/>
      <c r="D33" s="30"/>
      <c r="E33" s="30"/>
      <c r="F33" s="30"/>
      <c r="G33" s="30"/>
      <c r="H33" s="30"/>
    </row>
    <row r="34" spans="2:8" s="18" customFormat="1" ht="15">
      <c r="B34" s="18" t="s">
        <v>327</v>
      </c>
      <c r="C34" s="30"/>
      <c r="D34" s="30"/>
      <c r="E34" s="30"/>
      <c r="F34" s="30"/>
      <c r="G34" s="30"/>
      <c r="H34" s="30"/>
    </row>
    <row r="36" spans="2:8">
      <c r="C36" s="395"/>
      <c r="D36" s="395"/>
      <c r="E36" s="395"/>
      <c r="F36" s="395"/>
      <c r="G36" s="395"/>
      <c r="H36" s="396"/>
    </row>
    <row r="37" spans="2:8">
      <c r="C37" s="490"/>
      <c r="D37" s="490"/>
      <c r="E37" s="490"/>
      <c r="F37" s="490"/>
      <c r="G37" s="490"/>
      <c r="H37" s="491"/>
    </row>
    <row r="38" spans="2:8">
      <c r="C38" s="490"/>
      <c r="D38" s="490"/>
      <c r="E38" s="490"/>
      <c r="F38" s="490"/>
      <c r="G38" s="490"/>
      <c r="H38" s="490"/>
    </row>
  </sheetData>
  <phoneticPr fontId="46" type="noConversion"/>
  <pageMargins left="0.3" right="0.3" top="0.35" bottom="0.24" header="0.23" footer="0.16"/>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CDKT</vt:lpstr>
      <vt:lpstr>LCTTgt</vt:lpstr>
      <vt:lpstr>KQKD</vt:lpstr>
      <vt:lpstr>TM Q1</vt:lpstr>
      <vt:lpstr>TSCD</vt:lpstr>
    </vt:vector>
  </TitlesOfParts>
  <Company>VAAC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KTD-PC</cp:lastModifiedBy>
  <cp:lastPrinted>2012-10-22T02:39:12Z</cp:lastPrinted>
  <dcterms:created xsi:type="dcterms:W3CDTF">2005-12-28T02:28:24Z</dcterms:created>
  <dcterms:modified xsi:type="dcterms:W3CDTF">2012-10-22T02:49:31Z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8d7132d494bc4c178e6a425ef6943cc9.psdsxs" Id="Rbf1c75bcb4d642d5" /></Relationships>
</file>